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drawings/drawing6.xml" ContentType="application/vnd.openxmlformats-officedocument.drawing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 codeName="{3D1A710C-6663-3D7B-7F91-EC182F24A4BC}"/>
  <workbookPr updateLinks="always"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D:\Düsseldorf Rams\0000_Intranet\Spielbericht\Spieltagsversion\"/>
    </mc:Choice>
  </mc:AlternateContent>
  <xr:revisionPtr revIDLastSave="0" documentId="13_ncr:1_{2ADE43B4-C7AB-4B6E-881C-0CC24ED7BCE1}" xr6:coauthVersionLast="36" xr6:coauthVersionMax="36" xr10:uidLastSave="{00000000-0000-0000-0000-000000000000}"/>
  <workbookProtection workbookPassword="E760" lockStructure="1"/>
  <bookViews>
    <workbookView xWindow="-105" yWindow="-105" windowWidth="23250" windowHeight="12450" tabRatio="774" firstSheet="1" activeTab="1" xr2:uid="{DC833888-18A2-4B2B-A067-BD2387696FA4}"/>
  </bookViews>
  <sheets>
    <sheet name="Daten" sheetId="16" state="hidden" r:id="rId1"/>
    <sheet name="Setup" sheetId="59" r:id="rId2"/>
    <sheet name="Gesamt" sheetId="65" state="hidden" r:id="rId3"/>
    <sheet name="Club1" sheetId="26" r:id="rId4"/>
    <sheet name="Club2" sheetId="35" r:id="rId5"/>
    <sheet name="Spielbericht" sheetId="68" r:id="rId6"/>
    <sheet name="Zusatzblatt" sheetId="54" r:id="rId7"/>
    <sheet name="Strafzeitencodes" sheetId="67" r:id="rId8"/>
    <sheet name="Adressliste Staffelleiter" sheetId="69" r:id="rId9"/>
    <sheet name="Penaltyschießen" sheetId="57" r:id="rId10"/>
    <sheet name="BesondereVorkommnisse" sheetId="58" r:id="rId11"/>
  </sheets>
  <functionGroups builtInGroupCount="19"/>
  <definedNames>
    <definedName name="_xlnm.Print_Area" localSheetId="10">BesondereVorkommnisse!$A$1:$S$61</definedName>
    <definedName name="_xlnm.Print_Area" localSheetId="3">Club1!$A$1:$E$25</definedName>
    <definedName name="_xlnm.Print_Area" localSheetId="4">Club2!$A$1:$E$25</definedName>
    <definedName name="_xlnm.Print_Area" localSheetId="9">Penaltyschießen!$A$1:$U$55</definedName>
    <definedName name="_xlnm.Print_Area" localSheetId="1">Setup!$A$1:$H$17</definedName>
    <definedName name="_xlnm.Print_Area" localSheetId="5">Spielbericht!$A$1:$AB$56</definedName>
    <definedName name="_xlnm.Print_Area" localSheetId="6">Zusatzblatt!$A$1:$W$59</definedName>
    <definedName name="ExterneDaten_1" localSheetId="4" hidden="1">Club2!$A$7:$E$25</definedName>
    <definedName name="Gesamt">#REF!</definedName>
    <definedName name="Gesamtteam">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8" i="68" l="1"/>
  <c r="O39" i="68"/>
  <c r="O40" i="68"/>
  <c r="O41" i="68"/>
  <c r="O42" i="68"/>
  <c r="O43" i="68"/>
  <c r="O44" i="68"/>
  <c r="O45" i="68"/>
  <c r="O46" i="68"/>
  <c r="O47" i="68"/>
  <c r="O48" i="68"/>
  <c r="O49" i="68"/>
  <c r="O50" i="68"/>
  <c r="G18" i="68" l="1"/>
  <c r="G17" i="68"/>
  <c r="J8" i="69" l="1"/>
  <c r="I9" i="35" l="1"/>
  <c r="I10" i="35"/>
  <c r="I11" i="35"/>
  <c r="I12" i="35"/>
  <c r="I13" i="35"/>
  <c r="I14" i="35"/>
  <c r="I15" i="35"/>
  <c r="I16" i="35"/>
  <c r="I17" i="35"/>
  <c r="I18" i="35"/>
  <c r="I19" i="35"/>
  <c r="I20" i="35"/>
  <c r="I21" i="35"/>
  <c r="I22" i="35"/>
  <c r="I23" i="35"/>
  <c r="I24" i="35"/>
  <c r="I25" i="35"/>
  <c r="I8" i="35"/>
  <c r="I9" i="26"/>
  <c r="I10" i="26"/>
  <c r="I11" i="26"/>
  <c r="I12" i="26"/>
  <c r="I13" i="26"/>
  <c r="I14" i="26"/>
  <c r="I15" i="26"/>
  <c r="I16" i="26"/>
  <c r="I17" i="26"/>
  <c r="I18" i="26"/>
  <c r="I19" i="26"/>
  <c r="I20" i="26"/>
  <c r="I21" i="26"/>
  <c r="I22" i="26"/>
  <c r="I23" i="26"/>
  <c r="I24" i="26"/>
  <c r="I25" i="26"/>
  <c r="I8" i="26"/>
  <c r="G1" i="35" l="1"/>
  <c r="G1" i="26"/>
  <c r="D34" i="68" l="1"/>
  <c r="D31" i="68"/>
  <c r="D28" i="68"/>
  <c r="D25" i="68"/>
  <c r="D22" i="68"/>
  <c r="AM46" i="68" l="1"/>
  <c r="AL7" i="68"/>
  <c r="AL22" i="68"/>
  <c r="AL21" i="68"/>
  <c r="AL20" i="68"/>
  <c r="AL19" i="68"/>
  <c r="AN19" i="68" l="1"/>
  <c r="AI35" i="68"/>
  <c r="AJ35" i="68" s="1"/>
  <c r="AI36" i="68"/>
  <c r="AJ36" i="68" s="1"/>
  <c r="AI37" i="68"/>
  <c r="AJ37" i="68" s="1"/>
  <c r="AI38" i="68"/>
  <c r="AJ38" i="68" s="1"/>
  <c r="AI39" i="68"/>
  <c r="AJ39" i="68" s="1"/>
  <c r="AI40" i="68"/>
  <c r="AJ40" i="68" s="1"/>
  <c r="AI41" i="68"/>
  <c r="AJ41" i="68" s="1"/>
  <c r="AI42" i="68"/>
  <c r="AJ42" i="68" s="1"/>
  <c r="AI43" i="68"/>
  <c r="AJ43" i="68" s="1"/>
  <c r="AI44" i="68"/>
  <c r="AJ44" i="68" s="1"/>
  <c r="AI45" i="68"/>
  <c r="AJ45" i="68" s="1"/>
  <c r="AI46" i="68"/>
  <c r="AJ46" i="68" s="1"/>
  <c r="AI47" i="68"/>
  <c r="AJ47" i="68" s="1"/>
  <c r="AI48" i="68"/>
  <c r="AJ48" i="68" s="1"/>
  <c r="AI49" i="68"/>
  <c r="AJ49" i="68" s="1"/>
  <c r="AI50" i="68"/>
  <c r="AJ50" i="68" s="1"/>
  <c r="AI51" i="68"/>
  <c r="AJ51" i="68" s="1"/>
  <c r="AI52" i="68"/>
  <c r="AJ52" i="68" s="1"/>
  <c r="AI54" i="68"/>
  <c r="AJ54" i="68" s="1"/>
  <c r="AI34" i="68"/>
  <c r="AJ34" i="68" s="1"/>
  <c r="AI25" i="68"/>
  <c r="AJ25" i="68" s="1"/>
  <c r="AI23" i="68"/>
  <c r="AJ23" i="68" s="1"/>
  <c r="AI6" i="68"/>
  <c r="AJ6" i="68" s="1"/>
  <c r="AI7" i="68"/>
  <c r="AJ7" i="68" s="1"/>
  <c r="AI8" i="68"/>
  <c r="AJ8" i="68" s="1"/>
  <c r="AI9" i="68"/>
  <c r="AJ9" i="68" s="1"/>
  <c r="AI10" i="68"/>
  <c r="AJ10" i="68" s="1"/>
  <c r="AI11" i="68"/>
  <c r="AJ11" i="68" s="1"/>
  <c r="AI12" i="68"/>
  <c r="AJ12" i="68" s="1"/>
  <c r="AI13" i="68"/>
  <c r="AJ13" i="68" s="1"/>
  <c r="AI14" i="68"/>
  <c r="AJ14" i="68" s="1"/>
  <c r="AI15" i="68"/>
  <c r="AJ15" i="68" s="1"/>
  <c r="AI16" i="68"/>
  <c r="AJ16" i="68" s="1"/>
  <c r="AI17" i="68"/>
  <c r="AJ17" i="68" s="1"/>
  <c r="AI18" i="68"/>
  <c r="AJ18" i="68" s="1"/>
  <c r="AI19" i="68"/>
  <c r="AJ19" i="68" s="1"/>
  <c r="AI20" i="68"/>
  <c r="AJ20" i="68" s="1"/>
  <c r="AI21" i="68"/>
  <c r="AJ21" i="68" s="1"/>
  <c r="AI22" i="68"/>
  <c r="AJ22" i="68" s="1"/>
  <c r="AI5" i="68"/>
  <c r="AJ5" i="68" s="1"/>
  <c r="S25" i="68"/>
  <c r="W5" i="68" s="1"/>
  <c r="W6" i="68" s="1"/>
  <c r="W7" i="68" s="1"/>
  <c r="W8" i="68" s="1"/>
  <c r="W9" i="68" s="1"/>
  <c r="W10" i="68" s="1"/>
  <c r="W11" i="68" s="1"/>
  <c r="W12" i="68" s="1"/>
  <c r="W13" i="68" s="1"/>
  <c r="W14" i="68" s="1"/>
  <c r="W15" i="68" s="1"/>
  <c r="W16" i="68" s="1"/>
  <c r="W17" i="68" s="1"/>
  <c r="W18" i="68" s="1"/>
  <c r="W19" i="68" s="1"/>
  <c r="W20" i="68" s="1"/>
  <c r="W21" i="68" s="1"/>
  <c r="W22" i="68" s="1"/>
  <c r="W23" i="68" s="1"/>
  <c r="S23" i="68"/>
  <c r="S22" i="68"/>
  <c r="S21" i="68"/>
  <c r="S20" i="68"/>
  <c r="S19" i="68"/>
  <c r="S18" i="68"/>
  <c r="S17" i="68"/>
  <c r="S16" i="68"/>
  <c r="S15" i="68"/>
  <c r="S14" i="68"/>
  <c r="S13" i="68"/>
  <c r="S12" i="68"/>
  <c r="S11" i="68"/>
  <c r="S10" i="68"/>
  <c r="S9" i="68"/>
  <c r="S5" i="68"/>
  <c r="S6" i="68" s="1"/>
  <c r="S7" i="68" s="1"/>
  <c r="S8" i="68" s="1"/>
  <c r="S47" i="68"/>
  <c r="S48" i="68" s="1"/>
  <c r="S49" i="68" s="1"/>
  <c r="S50" i="68" s="1"/>
  <c r="S51" i="68" s="1"/>
  <c r="S52" i="68" s="1"/>
  <c r="S54" i="68" s="1"/>
  <c r="W34" i="68" s="1"/>
  <c r="W35" i="68" s="1"/>
  <c r="W36" i="68" s="1"/>
  <c r="W37" i="68" s="1"/>
  <c r="W38" i="68" s="1"/>
  <c r="W39" i="68" s="1"/>
  <c r="W40" i="68" s="1"/>
  <c r="W41" i="68" s="1"/>
  <c r="W42" i="68" s="1"/>
  <c r="W43" i="68" s="1"/>
  <c r="W44" i="68" s="1"/>
  <c r="W45" i="68" s="1"/>
  <c r="W46" i="68" s="1"/>
  <c r="W47" i="68" s="1"/>
  <c r="W48" i="68" s="1"/>
  <c r="W49" i="68" s="1"/>
  <c r="W50" i="68" s="1"/>
  <c r="W51" i="68" s="1"/>
  <c r="W52" i="68" s="1"/>
  <c r="S46" i="68"/>
  <c r="S34" i="68"/>
  <c r="S35" i="68" s="1"/>
  <c r="S36" i="68" s="1"/>
  <c r="S37" i="68" s="1"/>
  <c r="S38" i="68" s="1"/>
  <c r="S39" i="68" s="1"/>
  <c r="S40" i="68" s="1"/>
  <c r="S41" i="68" s="1"/>
  <c r="S42" i="68" s="1"/>
  <c r="S43" i="68" s="1"/>
  <c r="S44" i="68" s="1"/>
  <c r="S45" i="68" s="1"/>
  <c r="H36" i="68"/>
  <c r="K50" i="68"/>
  <c r="K19" i="68"/>
  <c r="H48" i="68"/>
  <c r="O9" i="68"/>
  <c r="O37" i="68"/>
  <c r="K10" i="68"/>
  <c r="O34" i="68"/>
  <c r="K14" i="68"/>
  <c r="H51" i="68"/>
  <c r="K40" i="68"/>
  <c r="O11" i="68"/>
  <c r="O10" i="68"/>
  <c r="H38" i="68"/>
  <c r="O51" i="68"/>
  <c r="K47" i="68"/>
  <c r="H45" i="68"/>
  <c r="O13" i="68"/>
  <c r="H41" i="68"/>
  <c r="O14" i="68"/>
  <c r="K43" i="68"/>
  <c r="H40" i="68"/>
  <c r="K17" i="68"/>
  <c r="K15" i="68"/>
  <c r="H50" i="68"/>
  <c r="O18" i="68"/>
  <c r="O16" i="68"/>
  <c r="O8" i="68"/>
  <c r="H39" i="68"/>
  <c r="H37" i="68"/>
  <c r="K48" i="68"/>
  <c r="K51" i="68"/>
  <c r="K12" i="68"/>
  <c r="K11" i="68"/>
  <c r="O22" i="68"/>
  <c r="K44" i="68"/>
  <c r="H44" i="68"/>
  <c r="K21" i="68"/>
  <c r="K39" i="68"/>
  <c r="O35" i="68"/>
  <c r="K16" i="68"/>
  <c r="K42" i="68"/>
  <c r="H34" i="68"/>
  <c r="H47" i="68"/>
  <c r="H42" i="68"/>
  <c r="K34" i="68"/>
  <c r="K20" i="68"/>
  <c r="O21" i="68"/>
  <c r="K13" i="68"/>
  <c r="K22" i="68"/>
  <c r="H46" i="68"/>
  <c r="O19" i="68"/>
  <c r="K41" i="68"/>
  <c r="H35" i="68"/>
  <c r="K38" i="68"/>
  <c r="K9" i="68"/>
  <c r="O36" i="68"/>
  <c r="O15" i="68"/>
  <c r="K18" i="68"/>
  <c r="K49" i="68"/>
  <c r="O7" i="68"/>
  <c r="O20" i="68"/>
  <c r="H43" i="68"/>
  <c r="O17" i="68"/>
  <c r="O5" i="68"/>
  <c r="K46" i="68"/>
  <c r="O12" i="68"/>
  <c r="H49" i="68"/>
  <c r="O6" i="68"/>
  <c r="K35" i="68"/>
  <c r="K45" i="68"/>
  <c r="AA27" i="68" l="1"/>
  <c r="V54" i="68"/>
  <c r="V25" i="68"/>
  <c r="AA56" i="68"/>
  <c r="G19" i="68"/>
  <c r="D19" i="68"/>
  <c r="D18" i="68"/>
  <c r="D17" i="68"/>
  <c r="F15" i="68"/>
  <c r="D15" i="68"/>
  <c r="B15" i="68"/>
  <c r="F13" i="68"/>
  <c r="B13" i="68"/>
  <c r="B34" i="68"/>
  <c r="F34" i="68" s="1"/>
  <c r="B31" i="68"/>
  <c r="F31" i="68" s="1"/>
  <c r="B28" i="68"/>
  <c r="F28" i="68" s="1"/>
  <c r="B25" i="68"/>
  <c r="F25" i="68" s="1"/>
  <c r="B22" i="68"/>
  <c r="F22" i="68" s="1"/>
  <c r="J51" i="68"/>
  <c r="J50" i="68"/>
  <c r="J38" i="68"/>
  <c r="J35" i="68"/>
  <c r="J41" i="68"/>
  <c r="J40" i="68"/>
  <c r="J46" i="68"/>
  <c r="J43" i="68"/>
  <c r="J49" i="68"/>
  <c r="J47" i="68"/>
  <c r="J34" i="68"/>
  <c r="J42" i="68"/>
  <c r="J48" i="68"/>
  <c r="J44" i="68"/>
  <c r="J39" i="68"/>
  <c r="J36" i="68"/>
  <c r="J45" i="68"/>
  <c r="J37" i="68"/>
  <c r="H11" i="68"/>
  <c r="H21" i="68"/>
  <c r="H5" i="68"/>
  <c r="H6" i="68"/>
  <c r="H22" i="68"/>
  <c r="M12" i="68"/>
  <c r="M21" i="68"/>
  <c r="M16" i="68"/>
  <c r="H17" i="68"/>
  <c r="M11" i="68"/>
  <c r="H20" i="68"/>
  <c r="M17" i="68"/>
  <c r="M40" i="68"/>
  <c r="M34" i="68"/>
  <c r="M14" i="68"/>
  <c r="H14" i="68"/>
  <c r="M46" i="68"/>
  <c r="M35" i="68"/>
  <c r="M13" i="68"/>
  <c r="C9" i="68"/>
  <c r="M38" i="68"/>
  <c r="H10" i="68"/>
  <c r="H9" i="68"/>
  <c r="H8" i="68"/>
  <c r="M15" i="68"/>
  <c r="M9" i="68"/>
  <c r="M48" i="68"/>
  <c r="M19" i="68"/>
  <c r="M42" i="68"/>
  <c r="M20" i="68"/>
  <c r="M44" i="68"/>
  <c r="M10" i="68"/>
  <c r="H13" i="68"/>
  <c r="H7" i="68"/>
  <c r="C11" i="68"/>
  <c r="M22" i="68"/>
  <c r="H19" i="68"/>
  <c r="M49" i="68"/>
  <c r="H15" i="68"/>
  <c r="M51" i="68"/>
  <c r="M39" i="68"/>
  <c r="M47" i="68"/>
  <c r="H12" i="68"/>
  <c r="M43" i="68"/>
  <c r="M18" i="68"/>
  <c r="M45" i="68"/>
  <c r="H16" i="68"/>
  <c r="H18" i="68"/>
  <c r="M41" i="68"/>
  <c r="M50" i="68"/>
  <c r="B8" i="57" l="1"/>
  <c r="B8" i="54"/>
  <c r="B8" i="58"/>
  <c r="K8" i="58"/>
  <c r="L8" i="57"/>
  <c r="M8" i="54"/>
  <c r="Q10" i="57"/>
  <c r="T10" i="54"/>
  <c r="R15" i="58"/>
  <c r="I11" i="58"/>
  <c r="I10" i="57"/>
  <c r="B11" i="58"/>
  <c r="B10" i="57"/>
  <c r="H10" i="54"/>
  <c r="B10" i="54"/>
  <c r="J28" i="68"/>
  <c r="J1" i="68"/>
  <c r="AM21" i="68"/>
  <c r="AM42" i="68" s="1"/>
  <c r="AM19" i="68"/>
  <c r="AL42" i="68" s="1"/>
  <c r="AL6" i="68"/>
  <c r="AM7" i="68" s="1"/>
  <c r="AL2" i="68"/>
  <c r="L51" i="68"/>
  <c r="L50" i="68"/>
  <c r="J22" i="68"/>
  <c r="J21" i="68"/>
  <c r="G11" i="68"/>
  <c r="J55" i="68"/>
  <c r="L39" i="68"/>
  <c r="L43" i="68"/>
  <c r="L45" i="68"/>
  <c r="L46" i="68"/>
  <c r="L49" i="68"/>
  <c r="L34" i="68"/>
  <c r="L42" i="68"/>
  <c r="L38" i="68"/>
  <c r="L48" i="68"/>
  <c r="L35" i="68"/>
  <c r="L44" i="68"/>
  <c r="L40" i="68"/>
  <c r="L47" i="68"/>
  <c r="L41" i="68"/>
  <c r="J26" i="68"/>
  <c r="G9" i="68"/>
  <c r="J7" i="68"/>
  <c r="J16" i="68"/>
  <c r="J15" i="68"/>
  <c r="J6" i="68"/>
  <c r="J18" i="68"/>
  <c r="J14" i="68"/>
  <c r="J13" i="68"/>
  <c r="J9" i="68"/>
  <c r="J5" i="68"/>
  <c r="J12" i="68"/>
  <c r="J19" i="68"/>
  <c r="J8" i="68"/>
  <c r="J17" i="68"/>
  <c r="J11" i="68"/>
  <c r="J20" i="68"/>
  <c r="J10" i="68"/>
  <c r="H8" i="58" l="1"/>
  <c r="H8" i="57"/>
  <c r="H8" i="54"/>
  <c r="AM34" i="68"/>
  <c r="D40" i="68" s="1"/>
  <c r="AL34" i="68"/>
  <c r="AL3" i="68"/>
  <c r="AL4" i="68"/>
  <c r="AL5" i="68" s="1"/>
  <c r="AL8" i="68" s="1"/>
  <c r="N51" i="68"/>
  <c r="N50" i="68"/>
  <c r="L22" i="68"/>
  <c r="L21" i="68"/>
  <c r="N49" i="68"/>
  <c r="N41" i="68"/>
  <c r="N48" i="68"/>
  <c r="N40" i="68"/>
  <c r="N47" i="68"/>
  <c r="N39" i="68"/>
  <c r="N46" i="68"/>
  <c r="N45" i="68"/>
  <c r="N43" i="68"/>
  <c r="N38" i="68"/>
  <c r="N42" i="68"/>
  <c r="N44" i="68"/>
  <c r="N35" i="68"/>
  <c r="N34" i="68"/>
  <c r="L9" i="68"/>
  <c r="L17" i="68"/>
  <c r="L14" i="68"/>
  <c r="L20" i="68"/>
  <c r="L12" i="68"/>
  <c r="L18" i="68"/>
  <c r="L19" i="68"/>
  <c r="L13" i="68"/>
  <c r="L15" i="68"/>
  <c r="L11" i="68"/>
  <c r="L10" i="68"/>
  <c r="L16" i="68"/>
  <c r="O23" i="68"/>
  <c r="AL36" i="68" l="1"/>
  <c r="AL38" i="68" s="1"/>
  <c r="AL40" i="68" s="1"/>
  <c r="B40" i="68"/>
  <c r="AL12" i="68"/>
  <c r="AL11" i="68"/>
  <c r="AL16" i="68"/>
  <c r="AL10" i="68"/>
  <c r="AL9" i="68"/>
  <c r="AL15" i="68"/>
  <c r="AL13" i="68"/>
  <c r="AL14" i="68"/>
  <c r="AM36" i="68"/>
  <c r="AM38" i="68" s="1"/>
  <c r="D48" i="68"/>
  <c r="B48" i="68"/>
  <c r="A7" i="65"/>
  <c r="B7" i="65"/>
  <c r="C7" i="65"/>
  <c r="D7" i="65"/>
  <c r="E7" i="65"/>
  <c r="F7" i="65"/>
  <c r="A8" i="65"/>
  <c r="B8" i="65"/>
  <c r="C8" i="65"/>
  <c r="D8" i="65"/>
  <c r="E8" i="65"/>
  <c r="F8" i="65"/>
  <c r="A9" i="65"/>
  <c r="B9" i="65"/>
  <c r="C9" i="65"/>
  <c r="D9" i="65"/>
  <c r="E9" i="65"/>
  <c r="F9" i="65"/>
  <c r="A10" i="65"/>
  <c r="B10" i="65"/>
  <c r="C10" i="65"/>
  <c r="D10" i="65"/>
  <c r="E10" i="65"/>
  <c r="F10" i="65"/>
  <c r="A11" i="65"/>
  <c r="B11" i="65"/>
  <c r="C11" i="65"/>
  <c r="D11" i="65"/>
  <c r="E11" i="65"/>
  <c r="F11" i="65"/>
  <c r="A12" i="65"/>
  <c r="B12" i="65"/>
  <c r="C12" i="65"/>
  <c r="D12" i="65"/>
  <c r="E12" i="65"/>
  <c r="F12" i="65"/>
  <c r="A13" i="65"/>
  <c r="B13" i="65"/>
  <c r="C13" i="65"/>
  <c r="D13" i="65"/>
  <c r="E13" i="65"/>
  <c r="F13" i="65"/>
  <c r="A14" i="65"/>
  <c r="B14" i="65"/>
  <c r="C14" i="65"/>
  <c r="D14" i="65"/>
  <c r="E14" i="65"/>
  <c r="F14" i="65"/>
  <c r="A15" i="65"/>
  <c r="B15" i="65"/>
  <c r="C15" i="65"/>
  <c r="D15" i="65"/>
  <c r="E15" i="65"/>
  <c r="F15" i="65"/>
  <c r="A16" i="65"/>
  <c r="B16" i="65"/>
  <c r="C16" i="65"/>
  <c r="D16" i="65"/>
  <c r="E16" i="65"/>
  <c r="F16" i="65"/>
  <c r="A17" i="65"/>
  <c r="B17" i="65"/>
  <c r="C17" i="65"/>
  <c r="D17" i="65"/>
  <c r="E17" i="65"/>
  <c r="F17" i="65"/>
  <c r="A18" i="65"/>
  <c r="B18" i="65"/>
  <c r="C18" i="65"/>
  <c r="D18" i="65"/>
  <c r="E18" i="65"/>
  <c r="F18" i="65"/>
  <c r="A19" i="65"/>
  <c r="B19" i="65"/>
  <c r="C19" i="65"/>
  <c r="D19" i="65"/>
  <c r="E19" i="65"/>
  <c r="F19" i="65"/>
  <c r="N22" i="68"/>
  <c r="N21" i="68"/>
  <c r="N20" i="68"/>
  <c r="N14" i="68"/>
  <c r="N16" i="68"/>
  <c r="N19" i="68"/>
  <c r="N18" i="68"/>
  <c r="N17" i="68"/>
  <c r="N12" i="68"/>
  <c r="N15" i="68"/>
  <c r="N9" i="68"/>
  <c r="N10" i="68"/>
  <c r="N11" i="68"/>
  <c r="N13" i="68"/>
  <c r="AM9" i="68" l="1"/>
  <c r="AM40" i="68"/>
  <c r="U44" i="54"/>
  <c r="U43" i="54"/>
  <c r="Q45" i="54"/>
  <c r="I45" i="54"/>
  <c r="A21" i="65" l="1"/>
  <c r="B21" i="65"/>
  <c r="C21" i="65"/>
  <c r="D21" i="65"/>
  <c r="E21" i="65"/>
  <c r="A22" i="65"/>
  <c r="B22" i="65"/>
  <c r="C22" i="65"/>
  <c r="D22" i="65"/>
  <c r="E22" i="65"/>
  <c r="A23" i="65"/>
  <c r="B23" i="65"/>
  <c r="C23" i="65"/>
  <c r="D23" i="65"/>
  <c r="E23" i="65"/>
  <c r="A24" i="65"/>
  <c r="B24" i="65"/>
  <c r="C24" i="65"/>
  <c r="D24" i="65"/>
  <c r="E24" i="65"/>
  <c r="A25" i="65"/>
  <c r="B25" i="65"/>
  <c r="C25" i="65"/>
  <c r="D25" i="65"/>
  <c r="E25" i="65"/>
  <c r="A26" i="65"/>
  <c r="B26" i="65"/>
  <c r="C26" i="65"/>
  <c r="D26" i="65"/>
  <c r="E26" i="65"/>
  <c r="A27" i="65"/>
  <c r="B27" i="65"/>
  <c r="C27" i="65"/>
  <c r="D27" i="65"/>
  <c r="E27" i="65"/>
  <c r="A28" i="65"/>
  <c r="B28" i="65"/>
  <c r="C28" i="65"/>
  <c r="D28" i="65"/>
  <c r="E28" i="65"/>
  <c r="A29" i="65"/>
  <c r="B29" i="65"/>
  <c r="C29" i="65"/>
  <c r="D29" i="65"/>
  <c r="E29" i="65"/>
  <c r="A30" i="65"/>
  <c r="B30" i="65"/>
  <c r="C30" i="65"/>
  <c r="D30" i="65"/>
  <c r="E30" i="65"/>
  <c r="A31" i="65"/>
  <c r="B31" i="65"/>
  <c r="C31" i="65"/>
  <c r="D31" i="65"/>
  <c r="E31" i="65"/>
  <c r="A32" i="65"/>
  <c r="B32" i="65"/>
  <c r="C32" i="65"/>
  <c r="D32" i="65"/>
  <c r="E32" i="65"/>
  <c r="A33" i="65"/>
  <c r="B33" i="65"/>
  <c r="C33" i="65"/>
  <c r="D33" i="65"/>
  <c r="E33" i="65"/>
  <c r="A34" i="65"/>
  <c r="B34" i="65"/>
  <c r="C34" i="65"/>
  <c r="D34" i="65"/>
  <c r="E34" i="65"/>
  <c r="A35" i="65"/>
  <c r="B35" i="65"/>
  <c r="C35" i="65"/>
  <c r="D35" i="65"/>
  <c r="E35" i="65"/>
  <c r="A36" i="65"/>
  <c r="B36" i="65"/>
  <c r="C36" i="65"/>
  <c r="D36" i="65"/>
  <c r="E36" i="65"/>
  <c r="A37" i="65"/>
  <c r="B37" i="65"/>
  <c r="C37" i="65"/>
  <c r="D37" i="65"/>
  <c r="E37" i="65"/>
  <c r="D6" i="65"/>
  <c r="O52" i="68"/>
  <c r="F3" i="65" l="1"/>
  <c r="F4" i="65"/>
  <c r="F5" i="65"/>
  <c r="F6" i="65"/>
  <c r="F2" i="65"/>
  <c r="F20" i="65"/>
  <c r="F21" i="65"/>
  <c r="F22" i="65"/>
  <c r="F23" i="65"/>
  <c r="F24" i="65"/>
  <c r="F25" i="65"/>
  <c r="F26" i="65"/>
  <c r="F27" i="65"/>
  <c r="F28" i="65"/>
  <c r="F29" i="65"/>
  <c r="F30" i="65"/>
  <c r="F31" i="65"/>
  <c r="F32" i="65"/>
  <c r="F33" i="65"/>
  <c r="F34" i="65"/>
  <c r="F35" i="65"/>
  <c r="F36" i="65"/>
  <c r="F37" i="65"/>
  <c r="C20" i="65"/>
  <c r="D20" i="65"/>
  <c r="E20" i="65"/>
  <c r="B20" i="65"/>
  <c r="A20" i="65"/>
  <c r="A3" i="65"/>
  <c r="B3" i="65"/>
  <c r="C3" i="65"/>
  <c r="D3" i="65"/>
  <c r="E3" i="65"/>
  <c r="A4" i="65"/>
  <c r="B4" i="65"/>
  <c r="C4" i="65"/>
  <c r="D4" i="65"/>
  <c r="E4" i="65"/>
  <c r="A5" i="65"/>
  <c r="B5" i="65"/>
  <c r="C5" i="65"/>
  <c r="D5" i="65"/>
  <c r="E5" i="65"/>
  <c r="A6" i="65"/>
  <c r="B6" i="65"/>
  <c r="C6" i="65"/>
  <c r="E6" i="65"/>
  <c r="C2" i="65"/>
  <c r="D2" i="65"/>
  <c r="E2" i="65"/>
  <c r="B2" i="65"/>
  <c r="A2" i="65"/>
  <c r="B12" i="54"/>
  <c r="B28" i="58" l="1"/>
  <c r="K20" i="58"/>
  <c r="B20" i="58" s="1"/>
  <c r="K17" i="58"/>
  <c r="B17" i="58" s="1"/>
  <c r="N28" i="58" l="1"/>
  <c r="F21" i="57"/>
  <c r="F34" i="57"/>
  <c r="F33" i="57"/>
  <c r="F28" i="57"/>
  <c r="F27" i="57"/>
  <c r="F26" i="57"/>
  <c r="O21" i="57"/>
  <c r="O33" i="57"/>
  <c r="O28" i="57"/>
  <c r="O27" i="57"/>
  <c r="O26" i="57"/>
  <c r="O34" i="57"/>
  <c r="E13" i="58" l="1"/>
  <c r="G13" i="58"/>
  <c r="J13" i="58"/>
  <c r="B13" i="58"/>
  <c r="J12" i="57"/>
  <c r="G12" i="57"/>
  <c r="E12" i="57"/>
  <c r="B12" i="57"/>
  <c r="J12" i="54"/>
  <c r="G12" i="54"/>
  <c r="E12" i="54"/>
  <c r="W8" i="54" l="1"/>
  <c r="S8" i="58"/>
  <c r="U8" i="57"/>
  <c r="N43" i="57" l="1"/>
  <c r="O43" i="57" s="1"/>
  <c r="N42" i="57"/>
  <c r="O42" i="57" s="1"/>
  <c r="N41" i="57"/>
  <c r="O41" i="57" s="1"/>
  <c r="N40" i="57"/>
  <c r="O40" i="57" s="1"/>
  <c r="N39" i="57"/>
  <c r="O39" i="57" s="1"/>
  <c r="D43" i="57"/>
  <c r="F43" i="57" s="1"/>
  <c r="D42" i="57"/>
  <c r="F42" i="57" s="1"/>
  <c r="D41" i="57"/>
  <c r="F41" i="57" s="1"/>
  <c r="D40" i="57"/>
  <c r="F40" i="57" s="1"/>
  <c r="D39" i="57"/>
  <c r="F39" i="57" s="1"/>
  <c r="F45" i="54" l="1"/>
  <c r="U45" i="54" l="1"/>
  <c r="B42" i="68" l="1"/>
  <c r="B44" i="68" l="1"/>
  <c r="B46" i="68" l="1"/>
  <c r="E40" i="68" s="1"/>
  <c r="D44" i="68" l="1"/>
  <c r="D42" i="68"/>
  <c r="D46" i="68"/>
  <c r="F40" i="68" l="1"/>
  <c r="E43" i="68" s="1"/>
</calcChain>
</file>

<file path=xl/sharedStrings.xml><?xml version="1.0" encoding="utf-8"?>
<sst xmlns="http://schemas.openxmlformats.org/spreadsheetml/2006/main" count="566" uniqueCount="307">
  <si>
    <t>G</t>
  </si>
  <si>
    <t>A</t>
  </si>
  <si>
    <t>T</t>
  </si>
  <si>
    <t>Nummer
Strafzeit</t>
  </si>
  <si>
    <t>C</t>
  </si>
  <si>
    <t>CLUB 1</t>
  </si>
  <si>
    <t>F</t>
  </si>
  <si>
    <t>CLUB 2</t>
  </si>
  <si>
    <t>TOTAL</t>
  </si>
  <si>
    <t>min.</t>
  </si>
  <si>
    <t>Inline-Skaterhockey Deutschland (ISHD)</t>
  </si>
  <si>
    <t>Spielort</t>
  </si>
  <si>
    <t>Datum</t>
  </si>
  <si>
    <t>-</t>
  </si>
  <si>
    <t>Heimmannschaft</t>
  </si>
  <si>
    <t>Gastmannschaft</t>
  </si>
  <si>
    <t>Schiedsrichter 1</t>
  </si>
  <si>
    <t>Schiedsrichter 2</t>
  </si>
  <si>
    <t>Nachname</t>
  </si>
  <si>
    <t>Vorname</t>
  </si>
  <si>
    <t>Drittel 1</t>
  </si>
  <si>
    <t>Drittel 2</t>
  </si>
  <si>
    <t>Drittel 3</t>
  </si>
  <si>
    <t>Overtime</t>
  </si>
  <si>
    <t>Codes</t>
  </si>
  <si>
    <t>B</t>
  </si>
  <si>
    <t>D</t>
  </si>
  <si>
    <t>E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</si>
  <si>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</si>
  <si>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</si>
  <si>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</si>
  <si>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</si>
  <si>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</si>
  <si>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</si>
  <si>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</si>
  <si>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</si>
  <si>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</si>
  <si>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</si>
  <si>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</si>
  <si>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</si>
  <si>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W</t>
  </si>
  <si>
    <t>X</t>
  </si>
  <si>
    <t>Y</t>
  </si>
  <si>
    <t>ZA</t>
  </si>
  <si>
    <t>ZB</t>
  </si>
  <si>
    <t>ZC</t>
  </si>
  <si>
    <t>Strafen</t>
  </si>
  <si>
    <t>MP</t>
  </si>
  <si>
    <t>5+GM</t>
  </si>
  <si>
    <t>GM</t>
  </si>
  <si>
    <t>10+GM</t>
  </si>
  <si>
    <t>Trikotnummer</t>
  </si>
  <si>
    <t>Funktion</t>
  </si>
  <si>
    <t>Passnummer</t>
  </si>
  <si>
    <t>Liga:</t>
  </si>
  <si>
    <t>Spieleranzahl:</t>
  </si>
  <si>
    <t>Count Strafe</t>
  </si>
  <si>
    <t>AnzahlDrittel</t>
  </si>
  <si>
    <t>Liga</t>
  </si>
  <si>
    <t>Verlängerung</t>
  </si>
  <si>
    <t>Club1</t>
  </si>
  <si>
    <t>Club2</t>
  </si>
  <si>
    <t>Overtime?</t>
  </si>
  <si>
    <t>Heim 1</t>
  </si>
  <si>
    <t>Heim 2</t>
  </si>
  <si>
    <t>Gast 1</t>
  </si>
  <si>
    <t>Gast 2</t>
  </si>
  <si>
    <t>Gast 3</t>
  </si>
  <si>
    <t>Heim 3</t>
  </si>
  <si>
    <t>Heim 4</t>
  </si>
  <si>
    <t>Gast 4</t>
  </si>
  <si>
    <t>GWG?</t>
  </si>
  <si>
    <t>Verstöße bitte im Zusatzblatt "Besondere Vorkommnisse" erfassen!</t>
  </si>
  <si>
    <t>e-Zusatzblatt zum Spielbericht</t>
  </si>
  <si>
    <t>30 Minuten vor Spielbeginn</t>
  </si>
  <si>
    <t>Checkliste für die Zeitnehmer</t>
  </si>
  <si>
    <t>Checkliste für die Schiedsrichter</t>
  </si>
  <si>
    <t>Rechtzeitig vor Spielbeginn</t>
  </si>
  <si>
    <t>Ausrüstung am Zeitnehmertisch</t>
  </si>
  <si>
    <t>Spielfeld-Ausrüstung</t>
  </si>
  <si>
    <t>Nach dem Spiel</t>
  </si>
  <si>
    <t>Schiedsrichterbezahlung</t>
  </si>
  <si>
    <t>Schiedsricherausweise kontrollieren</t>
  </si>
  <si>
    <t>Offizielles Schiedsrichtertrikot*</t>
  </si>
  <si>
    <t>Offizielle Schiedsrichterhose*</t>
  </si>
  <si>
    <t>Kartensatz*</t>
  </si>
  <si>
    <t>Schiedsrichterpfeife mit Fingergriff</t>
  </si>
  <si>
    <t>Inlineskates od. Rollschuhe</t>
  </si>
  <si>
    <t>Schwarzer Helm</t>
  </si>
  <si>
    <t>*gemäß den veröffentlichten Richtlinien</t>
  </si>
  <si>
    <t>Aufstellung und Spielerpässe kontrollieren</t>
  </si>
  <si>
    <t>Spielerkleidung (Hosen &amp; Trikots)</t>
  </si>
  <si>
    <t>Teamoffizielle gemäß Aufstellung</t>
  </si>
  <si>
    <t>Zweiter Trikotsatz (bei Bedarf)</t>
  </si>
  <si>
    <t>Spielfeldrundungen und Anzeigetafel</t>
  </si>
  <si>
    <r>
      <t xml:space="preserve">Schiedsrichter anwesend </t>
    </r>
    <r>
      <rPr>
        <sz val="7"/>
        <color theme="1"/>
        <rFont val="Calibri"/>
        <family val="2"/>
        <scheme val="minor"/>
      </rPr>
      <t>(s. Daten auf Spielbericht)</t>
    </r>
  </si>
  <si>
    <r>
      <t xml:space="preserve">Schiedsrichterausrüstung </t>
    </r>
    <r>
      <rPr>
        <sz val="7"/>
        <color theme="1"/>
        <rFont val="Calibri"/>
        <family val="2"/>
        <scheme val="minor"/>
      </rPr>
      <t>(gem. §64 WKO)</t>
    </r>
  </si>
  <si>
    <r>
      <t xml:space="preserve">BL-Bestimmungen </t>
    </r>
    <r>
      <rPr>
        <sz val="7"/>
        <color theme="1"/>
        <rFont val="Calibri"/>
        <family val="2"/>
        <scheme val="minor"/>
      </rPr>
      <t>(gem. §§52 &amp; 53 WKO)</t>
    </r>
  </si>
  <si>
    <r>
      <t xml:space="preserve">Trikots, Spielerzahl </t>
    </r>
    <r>
      <rPr>
        <sz val="7"/>
        <color theme="1"/>
        <rFont val="Calibri"/>
        <family val="2"/>
        <scheme val="minor"/>
      </rPr>
      <t>(1.BL: 10+2 / 2.BL: 8+1 / 1.DBL: 6+1)</t>
    </r>
  </si>
  <si>
    <t xml:space="preserve">gültige Nutzungserlaubnis, Nr.: </t>
  </si>
  <si>
    <t>Bandmaß (mind. 2 Meter)</t>
  </si>
  <si>
    <t>2 Sätze Schiedsrichterkarten, 2 Pfeifen</t>
  </si>
  <si>
    <t>10 offizielle Bälle</t>
  </si>
  <si>
    <t>Manuelle Toranzeige, Ersatz-Tonquelle</t>
  </si>
  <si>
    <t>EH-Ausrüstung &amp; Ersthelfer / Name:</t>
  </si>
  <si>
    <t>Handelsüblicher Lappen (Wischtuch)</t>
  </si>
  <si>
    <t>Spielregeln &amp; WKO in der gültigen Fassung</t>
  </si>
  <si>
    <t>Spielberichtsbogen, Spieluhr, 1 Spielball*</t>
  </si>
  <si>
    <t>Umkleideräume Gast u. Schiedsrichter</t>
  </si>
  <si>
    <t>Spieler- und Strafbänke, Zeitnehmertisch*</t>
  </si>
  <si>
    <t>Zwei maßgerechte Tore mit Tornetzen*</t>
  </si>
  <si>
    <t>Trinkflaschenhalter an beiden Toren</t>
  </si>
  <si>
    <t>Fangnetze in beiden Toren</t>
  </si>
  <si>
    <t>Saubere Spielfläche u. befestigte Bande*</t>
  </si>
  <si>
    <t>Pflichtlinien (Torraum, Bully, Abstandslinien)*</t>
  </si>
  <si>
    <t>* Bei Fehlen dieser Ausrüstung darf das Spiel nicht angepfiffen werden!</t>
  </si>
  <si>
    <t>(Anfahrtskosten sind anteilig auf die Anzahl der geleiteten Spiele zu verteilen)</t>
  </si>
  <si>
    <t>Gesamt</t>
  </si>
  <si>
    <t>Spielgebühren</t>
  </si>
  <si>
    <t>Fahrkosten</t>
  </si>
  <si>
    <t>Spielbericht und Zusatzblätter unterschreiben lassen + ausreichend frankierter &amp; korrekt adressierter Briefumschlag!</t>
  </si>
  <si>
    <t>Mit ihrer Unterschrift bestätigen die Unterzeichner die korrekte Prüfung der Checklisten bzw. die Kenntnisnahme der Ausführungen.</t>
  </si>
  <si>
    <t>Unterschrift Schiedsrichter 2</t>
  </si>
  <si>
    <t>Unterschrift Schiedsrichter 1</t>
  </si>
  <si>
    <t>Unterschrift Zeitnehmer 1</t>
  </si>
  <si>
    <t>Unterschrift Heimmannschaft</t>
  </si>
  <si>
    <t>Unterschrift Gastmannschaft</t>
  </si>
  <si>
    <t>Zum Schluss!</t>
  </si>
  <si>
    <t>Heimverein</t>
  </si>
  <si>
    <t>Gastverein</t>
  </si>
  <si>
    <t>Beginn*:</t>
  </si>
  <si>
    <t>* Bitte ankreuzen, welches Team das Penaltyschießen beginnt.</t>
  </si>
  <si>
    <t>e-Penaltyschießen</t>
  </si>
  <si>
    <t>Spielnummer:</t>
  </si>
  <si>
    <t>Torhüter (1)</t>
  </si>
  <si>
    <t>Trikot-Nr.</t>
  </si>
  <si>
    <t>Name, Vorname</t>
  </si>
  <si>
    <t>ja</t>
  </si>
  <si>
    <t>nein</t>
  </si>
  <si>
    <t>Torerfolg</t>
  </si>
  <si>
    <t>Feldspieler (5)</t>
  </si>
  <si>
    <t>Ab hier Shoot-Out</t>
  </si>
  <si>
    <t>Bemerkung:</t>
  </si>
  <si>
    <t>Sollte keine Entscheidung gefallen sein, wird der Shoot-Out in der selben Reihenfolge, mit denselben Feldspielern fortgesetzt.</t>
  </si>
  <si>
    <t>Sollte keine Entscheidung gefallen sein, wird der Shoot-Out in derselben Reihenfolge, mit denselben Feldspielern fortgesetzt
(für die Fortsetzung bitte separates Blatt benutzen).</t>
  </si>
  <si>
    <t>e-Besondere Vorkommnisse</t>
  </si>
  <si>
    <t>Unterschrift Kapitän / Assistent / Teamoffizieller der betreffenden Mannschaft</t>
  </si>
  <si>
    <t>Mit ihrer Unterschrift bestätigen die Schiedsrichter die wahrheitsgemäße und sachlich korrekte Darstellung.</t>
  </si>
  <si>
    <r>
      <rPr>
        <b/>
        <sz val="8"/>
        <rFont val="Arial"/>
        <family val="2"/>
      </rPr>
      <t>Nur bei Matchstrafe:</t>
    </r>
    <r>
      <rPr>
        <sz val="8"/>
        <rFont val="Arial"/>
        <family val="2"/>
      </rPr>
      <t xml:space="preserve"> Mit seiner Unterschrift bestätigt der Kapitän / Assistent die Kenntisnahme der o.a. Matchstrafe gegen den o.a. Spieler seiner Mannschaft</t>
    </r>
  </si>
  <si>
    <t>Schiedsrichter 1 / Verein</t>
  </si>
  <si>
    <t>Telefonnummer</t>
  </si>
  <si>
    <t>Schiedsrichter 2 / Verein</t>
  </si>
  <si>
    <t>ggf. weitere Zeugen</t>
  </si>
  <si>
    <r>
      <t xml:space="preserve">Betroffene Person </t>
    </r>
    <r>
      <rPr>
        <sz val="8"/>
        <color theme="1"/>
        <rFont val="Calibri"/>
        <family val="2"/>
        <scheme val="minor"/>
      </rPr>
      <t>(Für jede betroffene Person und für jeden Vorfall ist ein separates Blatt auszufüllen)</t>
    </r>
  </si>
  <si>
    <t>Vorname und Nachname / Verein</t>
  </si>
  <si>
    <t>Drittel / Spielzeit oder Uhrzeit des Vergehens</t>
  </si>
  <si>
    <r>
      <t xml:space="preserve">Detaillierte Beschreibung des Vorfalls </t>
    </r>
    <r>
      <rPr>
        <sz val="8"/>
        <color theme="1"/>
        <rFont val="Calibri"/>
        <family val="2"/>
        <scheme val="minor"/>
      </rPr>
      <t xml:space="preserve">(ggf. Rückseite verwenden und dort </t>
    </r>
    <r>
      <rPr>
        <u/>
        <sz val="8"/>
        <color theme="1"/>
        <rFont val="Calibri"/>
        <family val="2"/>
        <scheme val="minor"/>
      </rPr>
      <t>nochmals</t>
    </r>
    <r>
      <rPr>
        <sz val="8"/>
        <color theme="1"/>
        <rFont val="Calibri"/>
        <family val="2"/>
        <scheme val="minor"/>
      </rPr>
      <t xml:space="preserve"> unterschreiben!)</t>
    </r>
  </si>
  <si>
    <t>Angaben erfolgten durch</t>
  </si>
  <si>
    <t xml:space="preserve">Bei Matchstrafen bitte beantworten (und in der Beschreibung erläutern):
</t>
  </si>
  <si>
    <t>Grund der Matchstrafe:</t>
  </si>
  <si>
    <t>Der gefoulte Spieler wurde verletzt</t>
  </si>
  <si>
    <t>Der Spieler konnte das Spiel nicht fortsetzen</t>
  </si>
  <si>
    <t>Rettungsdienst wurde gerufen</t>
  </si>
  <si>
    <t>Startzeit</t>
  </si>
  <si>
    <t>Endzeit</t>
  </si>
  <si>
    <t>Spieltyp</t>
  </si>
  <si>
    <t>Zeitnehmer 1</t>
  </si>
  <si>
    <t>Zeitnehmer 2</t>
  </si>
  <si>
    <t>Tech. Direktor</t>
  </si>
  <si>
    <t>Meisterschaft</t>
  </si>
  <si>
    <t>Zuschauer</t>
  </si>
  <si>
    <t>Pokal</t>
  </si>
  <si>
    <t>Turnier</t>
  </si>
  <si>
    <t>Freundschaft/Sonstiges</t>
  </si>
  <si>
    <t>Deutscher Rollsport und Inline Verband e.V.</t>
  </si>
  <si>
    <t>Setup zum Spiel</t>
  </si>
  <si>
    <t>Anzahl</t>
  </si>
  <si>
    <t>Spielzeit/Abschnitt</t>
  </si>
  <si>
    <t>Reguläre Spielzeit</t>
  </si>
  <si>
    <t>Spielzeiten</t>
  </si>
  <si>
    <t>Verein</t>
  </si>
  <si>
    <t>Spielbeginn / -ende</t>
  </si>
  <si>
    <r>
      <t xml:space="preserve">Anwesende Offizielle </t>
    </r>
    <r>
      <rPr>
        <sz val="8"/>
        <color theme="1"/>
        <rFont val="Calibri"/>
        <family val="2"/>
        <scheme val="minor"/>
      </rPr>
      <t>(nur bei Matchstrafe oder Disziplinarvergehen ausfüllen)</t>
    </r>
  </si>
  <si>
    <r>
      <t xml:space="preserve">Zeitnehmer anwesend </t>
    </r>
    <r>
      <rPr>
        <sz val="7"/>
        <color theme="1"/>
        <rFont val="Calibri"/>
        <family val="2"/>
        <scheme val="minor"/>
      </rPr>
      <t>(s. Daten auf Spielbericht)</t>
    </r>
  </si>
  <si>
    <t>BV kopieren?</t>
  </si>
  <si>
    <t>Mannschaft 1:</t>
  </si>
  <si>
    <t>Mannschaft 2:</t>
  </si>
  <si>
    <t>Fehler?</t>
  </si>
  <si>
    <t>Spielnummer*</t>
  </si>
  <si>
    <t>* kein Pflichtfeld</t>
  </si>
  <si>
    <t>Version:</t>
  </si>
  <si>
    <t>Aufwandsentschädigung</t>
  </si>
  <si>
    <t>Coach</t>
  </si>
  <si>
    <t>Sind ausreichend Ordner vorhanden/gekennzeichnet</t>
  </si>
  <si>
    <r>
      <t xml:space="preserve">Trainer &amp; -Lizenznummer </t>
    </r>
    <r>
      <rPr>
        <sz val="7"/>
        <color theme="1"/>
        <rFont val="Calibri"/>
        <family val="2"/>
        <scheme val="minor"/>
      </rPr>
      <t>(s. Mannschaftsaufstellung)</t>
    </r>
  </si>
  <si>
    <t>SR1: Spiel</t>
  </si>
  <si>
    <t>von</t>
  </si>
  <si>
    <t>SR2: Spiel</t>
  </si>
  <si>
    <t>Winner / Gewinner</t>
  </si>
  <si>
    <t>Friendly / Freundschaft</t>
  </si>
  <si>
    <t>Cup / Pokal</t>
  </si>
  <si>
    <t>Spectators / Zuschauer</t>
  </si>
  <si>
    <t>Other / Sonstiges</t>
  </si>
  <si>
    <t>Tournament / Turnier</t>
  </si>
  <si>
    <t>Champoinship / Meisterschaft</t>
  </si>
  <si>
    <t>RESULT / ERGEBNIS</t>
  </si>
  <si>
    <t xml:space="preserve">Game Sheet Inline Skater Hockey                        Spielbericht Inline Skaterhockey                               </t>
  </si>
  <si>
    <t>Club 1</t>
  </si>
  <si>
    <t>Goals / Tore</t>
  </si>
  <si>
    <t>Penalties / Strafen</t>
  </si>
  <si>
    <t>1.</t>
  </si>
  <si>
    <t>2.</t>
  </si>
  <si>
    <t>3.</t>
  </si>
  <si>
    <t>OT</t>
  </si>
  <si>
    <t>Surname / Name                        Forname / Vorname</t>
  </si>
  <si>
    <t>Time Out / Auszeit</t>
  </si>
  <si>
    <t>Club 2</t>
  </si>
  <si>
    <r>
      <t xml:space="preserve">CAPTAIN 1 </t>
    </r>
    <r>
      <rPr>
        <sz val="6"/>
        <rFont val="Arial"/>
        <family val="2"/>
      </rPr>
      <t>Signature / Unterschrift</t>
    </r>
  </si>
  <si>
    <r>
      <t xml:space="preserve">CAPTAIN 2 </t>
    </r>
    <r>
      <rPr>
        <sz val="6"/>
        <rFont val="Arial"/>
        <family val="2"/>
      </rPr>
      <t>Signature / Unterschrift</t>
    </r>
  </si>
  <si>
    <t>Referee Comment / SR-Bemerkung   SPECIAL EVENT / BES. VORKOMMNISSE</t>
  </si>
  <si>
    <t>BV</t>
  </si>
  <si>
    <t>AnzahlOvertime</t>
  </si>
  <si>
    <t>latest Endtime</t>
  </si>
  <si>
    <t>Surname, Forname
Name, Vorname</t>
  </si>
  <si>
    <t>Surname, Forname 
Name, Vorname</t>
  </si>
  <si>
    <t>Markus Niehammer</t>
  </si>
  <si>
    <t>Schwarzenbergstr. 99</t>
  </si>
  <si>
    <t>Spielleiter</t>
  </si>
  <si>
    <t>Carsten Arndt</t>
  </si>
  <si>
    <t>Essen</t>
  </si>
  <si>
    <t>Stellv. Spielleiter (AK H&amp;D)</t>
  </si>
  <si>
    <t>Detlef Heidrich</t>
  </si>
  <si>
    <t>Kamillenweg 10</t>
  </si>
  <si>
    <t>Menden</t>
  </si>
  <si>
    <t>Stellv. Spielleiter (AK Nachwuchs)</t>
  </si>
  <si>
    <t>1. Herrenbundesliga (1.BL)</t>
  </si>
  <si>
    <t>Mühlheim an der Ruhr</t>
  </si>
  <si>
    <t>Regionalliga West (RLW)</t>
  </si>
  <si>
    <t>Ulli Müller</t>
  </si>
  <si>
    <t>Postfach 102619</t>
  </si>
  <si>
    <t>Damenbundesliga (DBL)</t>
  </si>
  <si>
    <t>Tanja Wittig</t>
  </si>
  <si>
    <t>Zur Steinbeck 2</t>
  </si>
  <si>
    <t>Velbert</t>
  </si>
  <si>
    <t>1. &amp; 2. Jugendliga West (1.JGW &amp; 2.JGW)</t>
  </si>
  <si>
    <t>Udo Diem</t>
  </si>
  <si>
    <t>Rheinberger Ring 10a</t>
  </si>
  <si>
    <t>Duisburg</t>
  </si>
  <si>
    <t>Pokal Herren &amp; Damen (PH &amp; PD)</t>
  </si>
  <si>
    <t>Gabriele Kickermann</t>
  </si>
  <si>
    <t>Winkelstr. 6</t>
  </si>
  <si>
    <t>2. Herrenbundesliga (2.BL)</t>
  </si>
  <si>
    <t>Landesliga Rheinland (LLR)</t>
  </si>
  <si>
    <t>Matthias Müller</t>
  </si>
  <si>
    <t>Von-Brentano-Str. 5</t>
  </si>
  <si>
    <t>Leverkusen</t>
  </si>
  <si>
    <t>1. Juniorenliga West (1.JLW)</t>
  </si>
  <si>
    <t>1. &amp; 2. Schülerliga West (1.SL &amp; 2.SL)</t>
  </si>
  <si>
    <t>Steffen Klebsch</t>
  </si>
  <si>
    <t>Zum Waschenberg 59</t>
  </si>
  <si>
    <t>Regionalliga Nord (RLN)</t>
  </si>
  <si>
    <t>Christian Preising</t>
  </si>
  <si>
    <t>Deventerweg 29</t>
  </si>
  <si>
    <t>Drensteinfurt</t>
  </si>
  <si>
    <t>Landesliga Westfalen (LLW)</t>
  </si>
  <si>
    <t>Alexander Graewer</t>
  </si>
  <si>
    <t>Postfach 101910</t>
  </si>
  <si>
    <t>Düsseldorf</t>
  </si>
  <si>
    <t>2. Juniorenliga West (2.JLW)</t>
  </si>
  <si>
    <t>Patrick Schulze</t>
  </si>
  <si>
    <t>Postfach 451008</t>
  </si>
  <si>
    <t>Köln</t>
  </si>
  <si>
    <t>Bambiniliga West (BAM)</t>
  </si>
  <si>
    <t>Marie Trojandt</t>
  </si>
  <si>
    <t>Saatkamp 17</t>
  </si>
  <si>
    <t>Hemer</t>
  </si>
  <si>
    <t>Pokal Nachwuchs (PJun, PJug, PS)</t>
  </si>
  <si>
    <t>game no.
Spiel-Nr.</t>
  </si>
  <si>
    <t>Date
Datum</t>
  </si>
  <si>
    <t>Location
Ort</t>
  </si>
  <si>
    <t>Start
Beginn</t>
  </si>
  <si>
    <t>End
Ende</t>
  </si>
  <si>
    <t>Time Keeper
Zeitnehmer</t>
  </si>
  <si>
    <t>Official scorer
Assistent</t>
  </si>
  <si>
    <t>Referee 1
Schiedsr. 1</t>
  </si>
  <si>
    <t>Referee 2
Schiedsr. 2</t>
  </si>
  <si>
    <t>Tecn. D.
Techn. D.</t>
  </si>
  <si>
    <t>PERIOD SCORE
ZWISCHENSTAND</t>
  </si>
  <si>
    <t>FINAL SCORE
ENDERGEBNIS</t>
  </si>
  <si>
    <t>1st Period
1. Drittel</t>
  </si>
  <si>
    <t>2nd Period
2. Drittel</t>
  </si>
  <si>
    <t>3rd Period
3. Drittel</t>
  </si>
  <si>
    <t>Overtime
Verlängerung</t>
  </si>
  <si>
    <t>Penalty SO
Penaltysch.</t>
  </si>
  <si>
    <t>Coach
Trainer</t>
  </si>
  <si>
    <t>Signature
Unterschrift</t>
  </si>
  <si>
    <t>No.
Nr.</t>
  </si>
  <si>
    <t>License No.
Pass-Nr.</t>
  </si>
  <si>
    <t>Time
Zeit</t>
  </si>
  <si>
    <t>min.
Min.</t>
  </si>
  <si>
    <t>Off
Ende</t>
  </si>
  <si>
    <t>code
Code</t>
  </si>
  <si>
    <t>League
Liga</t>
  </si>
  <si>
    <t>Team
Mannschaft</t>
  </si>
  <si>
    <t>Turniere (national &amp; international)</t>
  </si>
  <si>
    <t>Rauterstr. 4</t>
  </si>
  <si>
    <t>1.4.2025_Saison2025_V3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</si>
</sst>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(* #,##0.00_);_(* \(#,##0.00\);_(* &quot;-&quot;??_);_(@_)"/>
    <numFmt numFmtId="166" formatCode="00\:00"/>
    <numFmt numFmtId="167" formatCode="0.0"/>
  </numFmts>
  <fonts count="59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8"/>
      <color rgb="FF0000FF"/>
      <name val="Jenkins v2.0"/>
    </font>
    <font>
      <sz val="8"/>
      <name val="Lucida Sans Unicode"/>
      <family val="2"/>
    </font>
    <font>
      <sz val="8"/>
      <name val="Arial"/>
      <family val="2"/>
    </font>
    <font>
      <b/>
      <sz val="14"/>
      <color indexed="9"/>
      <name val="Arial"/>
      <family val="2"/>
    </font>
    <font>
      <sz val="6"/>
      <name val="Arial"/>
      <family val="2"/>
    </font>
    <font>
      <b/>
      <sz val="10"/>
      <color rgb="FF0000FF"/>
      <name val="Jenkins v2.0"/>
    </font>
    <font>
      <b/>
      <sz val="12"/>
      <color indexed="9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6"/>
      <name val="Times New Roman"/>
      <family val="1"/>
    </font>
    <font>
      <sz val="8"/>
      <name val="Times New Roman"/>
      <family val="1"/>
    </font>
    <font>
      <b/>
      <u/>
      <sz val="8"/>
      <color rgb="FFFFFFFF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Segoe UI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4"/>
      <name val="Times New Roman"/>
      <family val="1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Times New Roman"/>
      <family val="1"/>
    </font>
    <font>
      <sz val="10"/>
      <name val="Times New Roman"/>
      <family val="1"/>
    </font>
    <font>
      <sz val="7"/>
      <name val="Wingdings"/>
      <charset val="2"/>
    </font>
    <font>
      <b/>
      <sz val="11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color indexed="12"/>
      <name val="Jenkins v2.0"/>
    </font>
    <font>
      <sz val="6.5"/>
      <name val="Arial"/>
      <family val="2"/>
    </font>
    <font>
      <b/>
      <sz val="9"/>
      <name val="Jenkins 2.0"/>
    </font>
    <font>
      <b/>
      <sz val="10"/>
      <color rgb="FF0000FF"/>
      <name val="Jenkins 2.0"/>
    </font>
    <font>
      <b/>
      <sz val="10"/>
      <color indexed="12"/>
      <name val="Jenkins v2.0"/>
    </font>
    <font>
      <sz val="11"/>
      <color rgb="FF0000FF"/>
      <name val="Times New Roman"/>
      <family val="1"/>
    </font>
    <font>
      <b/>
      <sz val="7"/>
      <color rgb="FF808080"/>
      <name val="Arial"/>
      <family val="2"/>
    </font>
    <font>
      <sz val="11"/>
      <color rgb="FF000000"/>
      <name val="Calibri"/>
      <family val="2"/>
    </font>
    <font>
      <b/>
      <sz val="10"/>
      <color indexed="10"/>
      <name val="Jenkins v2.0"/>
    </font>
  </fonts>
  <fills count="11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505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</patternFill>
    </fill>
    <fill>
      <patternFill patternType="solid">
        <fgColor rgb="FF000000"/>
        <bgColor indexed="64"/>
      </patternFill>
    </fill>
    <fill>
      <patternFill patternType="solid">
        <fgColor theme="9"/>
        <bgColor theme="9"/>
      </patternFill>
    </fill>
  </fills>
  <borders count="13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medium">
        <color indexed="8"/>
      </right>
      <top/>
      <bottom style="thick">
        <color indexed="8"/>
      </bottom>
      <diagonal/>
    </border>
    <border>
      <left style="medium">
        <color indexed="8"/>
      </left>
      <right/>
      <top style="thick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5">
    <xf numFmtId="0" fontId="0" fillId="0" borderId="0"/>
    <xf numFmtId="0" fontId="8" fillId="2" borderId="9">
      <alignment horizontal="center" vertical="center"/>
      <protection locked="0"/>
    </xf>
    <xf numFmtId="16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38" fillId="8" borderId="78" applyNumberFormat="0" applyAlignment="0" applyProtection="0"/>
  </cellStyleXfs>
  <cellXfs count="563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0" fillId="0" borderId="65" xfId="0" applyBorder="1"/>
    <xf numFmtId="0" fontId="0" fillId="0" borderId="66" xfId="0" applyBorder="1"/>
    <xf numFmtId="0" fontId="25" fillId="0" borderId="0" xfId="0" applyFont="1"/>
    <xf numFmtId="0" fontId="25" fillId="0" borderId="65" xfId="0" applyFont="1" applyBorder="1"/>
    <xf numFmtId="0" fontId="25" fillId="0" borderId="66" xfId="0" applyFont="1" applyBorder="1"/>
    <xf numFmtId="165" fontId="0" fillId="0" borderId="0" xfId="2" applyFont="1" applyBorder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Protection="1">
      <protection hidden="1"/>
    </xf>
    <xf numFmtId="0" fontId="6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left" vertical="top"/>
      <protection hidden="1"/>
    </xf>
    <xf numFmtId="0" fontId="20" fillId="0" borderId="0" xfId="0" applyFont="1" applyAlignment="1" applyProtection="1">
      <alignment vertical="center" wrapText="1"/>
      <protection hidden="1"/>
    </xf>
    <xf numFmtId="0" fontId="27" fillId="0" borderId="0" xfId="0" applyFont="1" applyAlignment="1" applyProtection="1">
      <protection hidden="1"/>
    </xf>
    <xf numFmtId="0" fontId="25" fillId="0" borderId="0" xfId="0" applyFont="1" applyAlignment="1" applyProtection="1">
      <protection hidden="1"/>
    </xf>
    <xf numFmtId="0" fontId="0" fillId="0" borderId="0" xfId="0" applyFont="1" applyAlignment="1" applyProtection="1">
      <protection hidden="1"/>
    </xf>
    <xf numFmtId="0" fontId="0" fillId="0" borderId="0" xfId="0" applyFont="1" applyProtection="1">
      <protection hidden="1"/>
    </xf>
    <xf numFmtId="0" fontId="21" fillId="0" borderId="0" xfId="0" applyFont="1" applyAlignment="1" applyProtection="1">
      <alignment horizontal="left" vertical="center" indent="15"/>
      <protection hidden="1"/>
    </xf>
    <xf numFmtId="165" fontId="0" fillId="0" borderId="0" xfId="2" applyFont="1" applyBorder="1" applyProtection="1">
      <protection hidden="1"/>
    </xf>
    <xf numFmtId="165" fontId="3" fillId="0" borderId="0" xfId="2" applyFont="1" applyBorder="1" applyAlignment="1" applyProtection="1">
      <alignment vertical="top"/>
      <protection hidden="1"/>
    </xf>
    <xf numFmtId="165" fontId="0" fillId="0" borderId="0" xfId="2" applyFont="1" applyBorder="1" applyAlignment="1" applyProtection="1">
      <alignment vertical="top"/>
      <protection hidden="1"/>
    </xf>
    <xf numFmtId="165" fontId="0" fillId="0" borderId="0" xfId="2" applyFont="1" applyBorder="1" applyAlignment="1" applyProtection="1">
      <alignment horizontal="left" vertical="top"/>
      <protection hidden="1"/>
    </xf>
    <xf numFmtId="165" fontId="3" fillId="0" borderId="0" xfId="2" applyFont="1" applyBorder="1" applyAlignment="1" applyProtection="1">
      <alignment horizontal="left" vertical="top"/>
      <protection hidden="1"/>
    </xf>
    <xf numFmtId="0" fontId="6" fillId="0" borderId="0" xfId="0" applyFont="1" applyBorder="1" applyAlignment="1" applyProtection="1">
      <alignment horizontal="left" vertical="center" wrapText="1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0" fillId="0" borderId="0" xfId="0" applyFill="1" applyProtection="1"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0" fontId="32" fillId="0" borderId="0" xfId="0" applyFont="1" applyAlignment="1" applyProtection="1">
      <alignment vertical="center"/>
      <protection hidden="1"/>
    </xf>
    <xf numFmtId="0" fontId="26" fillId="0" borderId="0" xfId="0" applyFont="1" applyFill="1" applyAlignment="1" applyProtection="1">
      <protection hidden="1"/>
    </xf>
    <xf numFmtId="0" fontId="0" fillId="0" borderId="25" xfId="0" applyFill="1" applyBorder="1" applyAlignment="1" applyProtection="1">
      <alignment horizontal="center" vertical="center"/>
      <protection hidden="1"/>
    </xf>
    <xf numFmtId="0" fontId="33" fillId="0" borderId="0" xfId="0" applyFont="1" applyFill="1" applyAlignment="1" applyProtection="1">
      <alignment horizontal="center" vertical="center"/>
      <protection hidden="1"/>
    </xf>
    <xf numFmtId="0" fontId="26" fillId="0" borderId="25" xfId="0" applyFont="1" applyFill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26" fillId="0" borderId="0" xfId="0" applyFont="1" applyAlignment="1" applyProtection="1">
      <protection hidden="1"/>
    </xf>
    <xf numFmtId="0" fontId="32" fillId="0" borderId="0" xfId="0" applyFont="1" applyAlignment="1" applyProtection="1">
      <protection hidden="1"/>
    </xf>
    <xf numFmtId="0" fontId="0" fillId="5" borderId="0" xfId="0" applyFill="1" applyBorder="1" applyAlignment="1" applyProtection="1">
      <alignment vertical="center"/>
      <protection hidden="1"/>
    </xf>
    <xf numFmtId="0" fontId="0" fillId="5" borderId="73" xfId="0" applyFill="1" applyBorder="1" applyAlignment="1" applyProtection="1">
      <alignment vertical="center"/>
      <protection hidden="1"/>
    </xf>
    <xf numFmtId="0" fontId="0" fillId="5" borderId="67" xfId="0" applyFill="1" applyBorder="1" applyAlignment="1" applyProtection="1">
      <alignment vertical="center"/>
      <protection hidden="1"/>
    </xf>
    <xf numFmtId="0" fontId="0" fillId="5" borderId="70" xfId="0" applyFill="1" applyBorder="1" applyAlignment="1" applyProtection="1">
      <alignment vertical="center"/>
      <protection hidden="1"/>
    </xf>
    <xf numFmtId="0" fontId="0" fillId="5" borderId="72" xfId="0" applyFill="1" applyBorder="1" applyAlignment="1" applyProtection="1">
      <alignment vertical="center"/>
      <protection hidden="1"/>
    </xf>
    <xf numFmtId="0" fontId="0" fillId="5" borderId="69" xfId="0" applyFill="1" applyBorder="1" applyAlignment="1" applyProtection="1">
      <alignment vertical="center"/>
      <protection hidden="1"/>
    </xf>
    <xf numFmtId="0" fontId="0" fillId="5" borderId="71" xfId="0" applyFill="1" applyBorder="1" applyAlignment="1" applyProtection="1">
      <alignment vertical="center"/>
      <protection hidden="1"/>
    </xf>
    <xf numFmtId="0" fontId="0" fillId="5" borderId="74" xfId="0" applyFill="1" applyBorder="1" applyAlignment="1" applyProtection="1">
      <alignment vertical="center"/>
      <protection hidden="1"/>
    </xf>
    <xf numFmtId="0" fontId="33" fillId="0" borderId="0" xfId="0" applyFont="1" applyAlignment="1" applyProtection="1">
      <protection hidden="1"/>
    </xf>
    <xf numFmtId="0" fontId="26" fillId="0" borderId="0" xfId="0" applyFont="1" applyAlignment="1" applyProtection="1">
      <alignment vertical="center"/>
      <protection hidden="1"/>
    </xf>
    <xf numFmtId="0" fontId="31" fillId="0" borderId="0" xfId="0" applyFont="1" applyAlignment="1" applyProtection="1">
      <protection hidden="1"/>
    </xf>
    <xf numFmtId="0" fontId="30" fillId="0" borderId="0" xfId="0" applyFont="1" applyAlignment="1" applyProtection="1">
      <protection hidden="1"/>
    </xf>
    <xf numFmtId="0" fontId="0" fillId="0" borderId="0" xfId="0" applyFill="1" applyAlignment="1" applyProtection="1">
      <protection hidden="1"/>
    </xf>
    <xf numFmtId="165" fontId="0" fillId="7" borderId="0" xfId="2" applyFont="1" applyFill="1" applyBorder="1" applyAlignment="1" applyProtection="1">
      <alignment horizontal="center"/>
      <protection hidden="1"/>
    </xf>
    <xf numFmtId="0" fontId="26" fillId="7" borderId="0" xfId="0" applyFont="1" applyFill="1" applyAlignment="1" applyProtection="1">
      <alignment vertical="top"/>
      <protection hidden="1"/>
    </xf>
    <xf numFmtId="0" fontId="26" fillId="7" borderId="0" xfId="0" applyFont="1" applyFill="1" applyAlignment="1" applyProtection="1">
      <protection hidden="1"/>
    </xf>
    <xf numFmtId="0" fontId="32" fillId="7" borderId="0" xfId="0" applyFont="1" applyFill="1" applyAlignment="1" applyProtection="1">
      <protection hidden="1"/>
    </xf>
    <xf numFmtId="0" fontId="0" fillId="7" borderId="0" xfId="0" applyFill="1" applyProtection="1">
      <protection hidden="1"/>
    </xf>
    <xf numFmtId="0" fontId="33" fillId="7" borderId="0" xfId="0" applyFont="1" applyFill="1" applyAlignment="1" applyProtection="1">
      <protection hidden="1"/>
    </xf>
    <xf numFmtId="0" fontId="22" fillId="0" borderId="0" xfId="0" applyFont="1" applyBorder="1" applyAlignment="1" applyProtection="1">
      <alignment horizontal="left" vertical="top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Fill="1" applyAlignment="1" applyProtection="1">
      <alignment horizontal="center"/>
      <protection hidden="1"/>
    </xf>
    <xf numFmtId="0" fontId="26" fillId="0" borderId="0" xfId="0" applyFont="1" applyFill="1" applyAlignment="1" applyProtection="1">
      <alignment horizontal="center" vertical="center"/>
      <protection hidden="1"/>
    </xf>
    <xf numFmtId="0" fontId="26" fillId="0" borderId="63" xfId="0" applyFont="1" applyFill="1" applyBorder="1" applyAlignment="1" applyProtection="1">
      <alignment horizontal="center" vertical="center"/>
      <protection hidden="1"/>
    </xf>
    <xf numFmtId="0" fontId="27" fillId="0" borderId="0" xfId="0" applyFont="1" applyFill="1" applyAlignment="1" applyProtection="1">
      <alignment horizontal="center"/>
      <protection hidden="1"/>
    </xf>
    <xf numFmtId="0" fontId="34" fillId="0" borderId="0" xfId="0" applyFont="1" applyFill="1" applyAlignment="1" applyProtection="1">
      <alignment horizontal="left" vertical="center"/>
      <protection hidden="1"/>
    </xf>
    <xf numFmtId="0" fontId="31" fillId="0" borderId="0" xfId="0" applyFont="1" applyFill="1" applyAlignment="1" applyProtection="1">
      <alignment horizontal="center"/>
      <protection hidden="1"/>
    </xf>
    <xf numFmtId="0" fontId="34" fillId="0" borderId="79" xfId="0" applyFont="1" applyBorder="1" applyAlignment="1" applyProtection="1">
      <alignment horizontal="left" vertical="center"/>
      <protection hidden="1"/>
    </xf>
    <xf numFmtId="0" fontId="34" fillId="0" borderId="0" xfId="0" applyFont="1" applyFill="1" applyAlignment="1" applyProtection="1">
      <alignment vertical="center"/>
      <protection hidden="1"/>
    </xf>
    <xf numFmtId="0" fontId="34" fillId="0" borderId="70" xfId="0" applyFont="1" applyFill="1" applyBorder="1" applyAlignment="1" applyProtection="1">
      <alignment vertical="center"/>
      <protection hidden="1"/>
    </xf>
    <xf numFmtId="0" fontId="34" fillId="0" borderId="79" xfId="0" applyFont="1" applyFill="1" applyBorder="1" applyAlignment="1" applyProtection="1">
      <protection hidden="1"/>
    </xf>
    <xf numFmtId="0" fontId="34" fillId="0" borderId="0" xfId="0" applyFont="1" applyFill="1" applyAlignment="1" applyProtection="1">
      <protection hidden="1"/>
    </xf>
    <xf numFmtId="0" fontId="34" fillId="0" borderId="0" xfId="0" applyFont="1" applyAlignment="1" applyProtection="1">
      <protection hidden="1"/>
    </xf>
    <xf numFmtId="0" fontId="34" fillId="0" borderId="77" xfId="0" applyFont="1" applyBorder="1" applyAlignment="1" applyProtection="1">
      <alignment horizontal="left"/>
      <protection hidden="1"/>
    </xf>
    <xf numFmtId="0" fontId="39" fillId="0" borderId="0" xfId="0" applyFont="1" applyAlignment="1" applyProtection="1">
      <alignment horizontal="left" vertical="center" wrapText="1"/>
      <protection hidden="1"/>
    </xf>
    <xf numFmtId="0" fontId="0" fillId="0" borderId="94" xfId="0" applyBorder="1" applyProtection="1">
      <protection hidden="1"/>
    </xf>
    <xf numFmtId="0" fontId="0" fillId="0" borderId="74" xfId="0" applyBorder="1" applyProtection="1">
      <protection hidden="1"/>
    </xf>
    <xf numFmtId="0" fontId="0" fillId="0" borderId="91" xfId="0" applyBorder="1" applyProtection="1">
      <protection hidden="1"/>
    </xf>
    <xf numFmtId="0" fontId="0" fillId="0" borderId="92" xfId="0" applyBorder="1" applyProtection="1">
      <protection hidden="1"/>
    </xf>
    <xf numFmtId="0" fontId="0" fillId="0" borderId="93" xfId="0" applyBorder="1" applyProtection="1">
      <protection hidden="1"/>
    </xf>
    <xf numFmtId="0" fontId="0" fillId="0" borderId="95" xfId="0" applyBorder="1" applyProtection="1">
      <protection hidden="1"/>
    </xf>
    <xf numFmtId="0" fontId="0" fillId="0" borderId="88" xfId="0" applyBorder="1" applyProtection="1">
      <protection hidden="1"/>
    </xf>
    <xf numFmtId="0" fontId="0" fillId="0" borderId="89" xfId="0" applyBorder="1" applyProtection="1">
      <protection hidden="1"/>
    </xf>
    <xf numFmtId="0" fontId="0" fillId="0" borderId="90" xfId="0" applyBorder="1" applyProtection="1">
      <protection hidden="1"/>
    </xf>
    <xf numFmtId="0" fontId="0" fillId="0" borderId="96" xfId="0" applyBorder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80" xfId="0" applyBorder="1" applyProtection="1">
      <protection hidden="1"/>
    </xf>
    <xf numFmtId="0" fontId="0" fillId="0" borderId="84" xfId="0" applyBorder="1" applyProtection="1">
      <protection hidden="1"/>
    </xf>
    <xf numFmtId="0" fontId="36" fillId="0" borderId="0" xfId="0" applyFont="1" applyFill="1" applyAlignment="1" applyProtection="1">
      <alignment horizontal="center" vertical="center" textRotation="90"/>
      <protection hidden="1"/>
    </xf>
    <xf numFmtId="0" fontId="26" fillId="3" borderId="25" xfId="0" applyFont="1" applyFill="1" applyBorder="1" applyAlignment="1" applyProtection="1">
      <alignment horizontal="center" vertical="center"/>
      <protection locked="0" hidden="1"/>
    </xf>
    <xf numFmtId="0" fontId="0" fillId="0" borderId="109" xfId="0" applyBorder="1" applyProtection="1">
      <protection hidden="1"/>
    </xf>
    <xf numFmtId="0" fontId="6" fillId="0" borderId="0" xfId="0" applyFont="1" applyFill="1" applyAlignment="1" applyProtection="1">
      <alignment horizontal="left" vertical="center"/>
      <protection hidden="1"/>
    </xf>
    <xf numFmtId="0" fontId="34" fillId="0" borderId="0" xfId="0" applyFont="1" applyAlignment="1" applyProtection="1">
      <alignment horizontal="right"/>
      <protection hidden="1"/>
    </xf>
    <xf numFmtId="14" fontId="34" fillId="0" borderId="0" xfId="0" applyNumberFormat="1" applyFont="1" applyProtection="1">
      <protection hidden="1"/>
    </xf>
    <xf numFmtId="0" fontId="34" fillId="0" borderId="0" xfId="0" applyFont="1" applyAlignment="1" applyProtection="1">
      <alignment horizontal="left"/>
      <protection hidden="1"/>
    </xf>
    <xf numFmtId="0" fontId="26" fillId="0" borderId="0" xfId="0" applyFont="1" applyAlignment="1" applyProtection="1">
      <alignment horizontal="left"/>
      <protection hidden="1"/>
    </xf>
    <xf numFmtId="0" fontId="0" fillId="0" borderId="0" xfId="0" applyAlignment="1" applyProtection="1">
      <alignment horizontal="center"/>
      <protection hidden="1"/>
    </xf>
    <xf numFmtId="0" fontId="10" fillId="0" borderId="0" xfId="0" applyFont="1" applyBorder="1" applyAlignment="1" applyProtection="1">
      <alignment horizontal="left" vertical="top" wrapText="1"/>
      <protection hidden="1"/>
    </xf>
    <xf numFmtId="0" fontId="17" fillId="0" borderId="0" xfId="0" applyFont="1" applyAlignment="1" applyProtection="1">
      <alignment horizontal="center"/>
      <protection hidden="1"/>
    </xf>
    <xf numFmtId="0" fontId="42" fillId="0" borderId="0" xfId="0" applyFont="1" applyProtection="1">
      <protection hidden="1"/>
    </xf>
    <xf numFmtId="0" fontId="42" fillId="0" borderId="0" xfId="0" applyFont="1" applyFill="1" applyAlignment="1" applyProtection="1">
      <alignment vertical="center"/>
      <protection hidden="1"/>
    </xf>
    <xf numFmtId="0" fontId="42" fillId="5" borderId="67" xfId="0" applyFont="1" applyFill="1" applyBorder="1" applyAlignment="1" applyProtection="1">
      <alignment vertical="center"/>
      <protection hidden="1"/>
    </xf>
    <xf numFmtId="0" fontId="42" fillId="5" borderId="69" xfId="0" applyFont="1" applyFill="1" applyBorder="1" applyAlignment="1" applyProtection="1">
      <alignment vertical="center"/>
      <protection hidden="1"/>
    </xf>
    <xf numFmtId="0" fontId="42" fillId="0" borderId="0" xfId="0" applyFont="1" applyAlignment="1" applyProtection="1">
      <alignment vertical="center"/>
      <protection hidden="1"/>
    </xf>
    <xf numFmtId="0" fontId="42" fillId="5" borderId="70" xfId="0" applyFont="1" applyFill="1" applyBorder="1" applyAlignment="1" applyProtection="1">
      <alignment vertical="center"/>
      <protection hidden="1"/>
    </xf>
    <xf numFmtId="0" fontId="42" fillId="5" borderId="0" xfId="0" applyFont="1" applyFill="1" applyBorder="1" applyAlignment="1" applyProtection="1">
      <alignment vertical="center"/>
      <protection hidden="1"/>
    </xf>
    <xf numFmtId="0" fontId="42" fillId="5" borderId="71" xfId="0" applyFont="1" applyFill="1" applyBorder="1" applyAlignment="1" applyProtection="1">
      <alignment vertical="center"/>
      <protection hidden="1"/>
    </xf>
    <xf numFmtId="0" fontId="42" fillId="0" borderId="0" xfId="0" applyFont="1" applyAlignment="1" applyProtection="1">
      <alignment horizontal="left" vertical="center"/>
      <protection hidden="1"/>
    </xf>
    <xf numFmtId="0" fontId="42" fillId="0" borderId="0" xfId="0" applyFont="1" applyAlignment="1" applyProtection="1">
      <alignment horizontal="right" vertical="center"/>
      <protection hidden="1"/>
    </xf>
    <xf numFmtId="0" fontId="42" fillId="5" borderId="72" xfId="0" applyFont="1" applyFill="1" applyBorder="1" applyAlignment="1" applyProtection="1">
      <alignment vertical="center"/>
      <protection hidden="1"/>
    </xf>
    <xf numFmtId="0" fontId="42" fillId="5" borderId="73" xfId="0" applyFont="1" applyFill="1" applyBorder="1" applyAlignment="1" applyProtection="1">
      <alignment vertical="center"/>
      <protection hidden="1"/>
    </xf>
    <xf numFmtId="0" fontId="42" fillId="5" borderId="74" xfId="0" applyFont="1" applyFill="1" applyBorder="1" applyAlignment="1" applyProtection="1">
      <alignment vertical="center"/>
      <protection hidden="1"/>
    </xf>
    <xf numFmtId="0" fontId="24" fillId="0" borderId="0" xfId="0" applyFont="1" applyAlignment="1" applyProtection="1">
      <alignment horizontal="right"/>
      <protection hidden="1"/>
    </xf>
    <xf numFmtId="0" fontId="24" fillId="0" borderId="0" xfId="0" applyFont="1" applyAlignment="1" applyProtection="1">
      <alignment horizontal="left"/>
      <protection hidden="1"/>
    </xf>
    <xf numFmtId="0" fontId="46" fillId="3" borderId="27" xfId="0" applyFont="1" applyFill="1" applyBorder="1" applyAlignment="1" applyProtection="1">
      <alignment horizontal="center" vertical="center"/>
      <protection hidden="1"/>
    </xf>
    <xf numFmtId="0" fontId="47" fillId="10" borderId="112" xfId="0" applyFont="1" applyFill="1" applyBorder="1" applyProtection="1">
      <protection hidden="1"/>
    </xf>
    <xf numFmtId="1" fontId="42" fillId="4" borderId="0" xfId="0" applyNumberFormat="1" applyFont="1" applyFill="1" applyProtection="1">
      <protection locked="0"/>
    </xf>
    <xf numFmtId="0" fontId="42" fillId="4" borderId="0" xfId="0" applyFont="1" applyFill="1" applyProtection="1">
      <protection locked="0"/>
    </xf>
    <xf numFmtId="0" fontId="42" fillId="4" borderId="0" xfId="0" applyNumberFormat="1" applyFont="1" applyFill="1" applyProtection="1">
      <protection locked="0"/>
    </xf>
    <xf numFmtId="0" fontId="42" fillId="4" borderId="112" xfId="0" applyFont="1" applyFill="1" applyBorder="1" applyProtection="1">
      <protection locked="0"/>
    </xf>
    <xf numFmtId="1" fontId="43" fillId="4" borderId="25" xfId="0" applyNumberFormat="1" applyFont="1" applyFill="1" applyBorder="1" applyAlignment="1" applyProtection="1">
      <alignment horizontal="center" vertical="center"/>
      <protection locked="0"/>
    </xf>
    <xf numFmtId="14" fontId="42" fillId="3" borderId="97" xfId="4" applyNumberFormat="1" applyFont="1" applyFill="1" applyBorder="1" applyAlignment="1" applyProtection="1">
      <alignment horizontal="right"/>
      <protection locked="0"/>
    </xf>
    <xf numFmtId="14" fontId="42" fillId="3" borderId="98" xfId="4" applyNumberFormat="1" applyFont="1" applyFill="1" applyBorder="1" applyAlignment="1" applyProtection="1">
      <alignment horizontal="right"/>
      <protection locked="0"/>
    </xf>
    <xf numFmtId="166" fontId="42" fillId="3" borderId="98" xfId="4" applyNumberFormat="1" applyFont="1" applyFill="1" applyBorder="1" applyAlignment="1" applyProtection="1">
      <alignment horizontal="right"/>
      <protection locked="0"/>
    </xf>
    <xf numFmtId="0" fontId="42" fillId="3" borderId="98" xfId="4" applyFont="1" applyFill="1" applyBorder="1" applyAlignment="1" applyProtection="1">
      <alignment horizontal="right"/>
      <protection locked="0"/>
    </xf>
    <xf numFmtId="0" fontId="42" fillId="3" borderId="99" xfId="4" applyFont="1" applyFill="1" applyBorder="1" applyAlignment="1" applyProtection="1">
      <alignment horizontal="right"/>
      <protection locked="0"/>
    </xf>
    <xf numFmtId="166" fontId="42" fillId="3" borderId="81" xfId="0" applyNumberFormat="1" applyFont="1" applyFill="1" applyBorder="1" applyAlignment="1" applyProtection="1">
      <alignment horizontal="right"/>
      <protection locked="0"/>
    </xf>
    <xf numFmtId="0" fontId="42" fillId="3" borderId="85" xfId="0" applyFont="1" applyFill="1" applyBorder="1" applyAlignment="1" applyProtection="1">
      <alignment horizontal="right"/>
      <protection locked="0"/>
    </xf>
    <xf numFmtId="49" fontId="42" fillId="3" borderId="80" xfId="4" applyNumberFormat="1" applyFont="1" applyFill="1" applyBorder="1" applyProtection="1">
      <protection locked="0"/>
    </xf>
    <xf numFmtId="49" fontId="42" fillId="3" borderId="110" xfId="4" applyNumberFormat="1" applyFont="1" applyFill="1" applyBorder="1" applyProtection="1">
      <protection locked="0"/>
    </xf>
    <xf numFmtId="49" fontId="42" fillId="3" borderId="86" xfId="4" applyNumberFormat="1" applyFont="1" applyFill="1" applyBorder="1" applyProtection="1">
      <protection locked="0"/>
    </xf>
    <xf numFmtId="49" fontId="42" fillId="3" borderId="81" xfId="4" applyNumberFormat="1" applyFont="1" applyFill="1" applyBorder="1" applyProtection="1">
      <protection locked="0"/>
    </xf>
    <xf numFmtId="49" fontId="42" fillId="3" borderId="82" xfId="4" applyNumberFormat="1" applyFont="1" applyFill="1" applyBorder="1" applyProtection="1">
      <protection locked="0"/>
    </xf>
    <xf numFmtId="49" fontId="42" fillId="3" borderId="77" xfId="4" applyNumberFormat="1" applyFont="1" applyFill="1" applyBorder="1" applyProtection="1">
      <protection locked="0"/>
    </xf>
    <xf numFmtId="49" fontId="42" fillId="3" borderId="25" xfId="4" applyNumberFormat="1" applyFont="1" applyFill="1" applyBorder="1" applyProtection="1">
      <protection locked="0"/>
    </xf>
    <xf numFmtId="49" fontId="42" fillId="3" borderId="83" xfId="4" applyNumberFormat="1" applyFont="1" applyFill="1" applyBorder="1" applyProtection="1">
      <protection locked="0"/>
    </xf>
    <xf numFmtId="49" fontId="42" fillId="3" borderId="84" xfId="4" applyNumberFormat="1" applyFont="1" applyFill="1" applyBorder="1" applyProtection="1">
      <protection locked="0"/>
    </xf>
    <xf numFmtId="49" fontId="42" fillId="3" borderId="111" xfId="4" applyNumberFormat="1" applyFont="1" applyFill="1" applyBorder="1" applyProtection="1">
      <protection locked="0"/>
    </xf>
    <xf numFmtId="49" fontId="42" fillId="3" borderId="87" xfId="4" applyNumberFormat="1" applyFont="1" applyFill="1" applyBorder="1" applyProtection="1">
      <protection locked="0"/>
    </xf>
    <xf numFmtId="49" fontId="42" fillId="3" borderId="85" xfId="4" applyNumberFormat="1" applyFont="1" applyFill="1" applyBorder="1" applyProtection="1">
      <protection locked="0"/>
    </xf>
    <xf numFmtId="0" fontId="42" fillId="0" borderId="0" xfId="0" applyFont="1" applyFill="1" applyBorder="1" applyAlignment="1" applyProtection="1">
      <alignment vertical="center"/>
      <protection hidden="1"/>
    </xf>
    <xf numFmtId="0" fontId="25" fillId="0" borderId="0" xfId="0" applyFont="1" applyFill="1" applyBorder="1"/>
    <xf numFmtId="166" fontId="42" fillId="0" borderId="0" xfId="0" applyNumberFormat="1" applyFont="1" applyFill="1" applyBorder="1" applyAlignment="1" applyProtection="1">
      <alignment horizontal="right"/>
      <protection locked="0"/>
    </xf>
    <xf numFmtId="0" fontId="26" fillId="0" borderId="0" xfId="0" applyFont="1" applyAlignment="1" applyProtection="1">
      <alignment horizontal="left"/>
      <protection hidden="1"/>
    </xf>
    <xf numFmtId="0" fontId="32" fillId="0" borderId="0" xfId="0" applyFont="1" applyAlignment="1" applyProtection="1">
      <alignment horizontal="left"/>
      <protection hidden="1"/>
    </xf>
    <xf numFmtId="0" fontId="0" fillId="0" borderId="0" xfId="0" applyAlignment="1" applyProtection="1">
      <alignment horizontal="center"/>
      <protection hidden="1"/>
    </xf>
    <xf numFmtId="164" fontId="32" fillId="0" borderId="0" xfId="3" applyFont="1" applyBorder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31" fillId="0" borderId="0" xfId="0" applyFont="1" applyAlignment="1" applyProtection="1">
      <alignment horizontal="left"/>
      <protection hidden="1"/>
    </xf>
    <xf numFmtId="0" fontId="30" fillId="0" borderId="0" xfId="0" applyFont="1" applyAlignment="1" applyProtection="1">
      <alignment horizontal="left"/>
      <protection hidden="1"/>
    </xf>
    <xf numFmtId="0" fontId="33" fillId="0" borderId="0" xfId="0" applyFont="1" applyAlignment="1" applyProtection="1">
      <alignment horizontal="left"/>
      <protection hidden="1"/>
    </xf>
    <xf numFmtId="0" fontId="0" fillId="0" borderId="0" xfId="0" applyFill="1" applyAlignment="1" applyProtection="1">
      <alignment horizontal="center"/>
      <protection hidden="1"/>
    </xf>
    <xf numFmtId="0" fontId="10" fillId="0" borderId="0" xfId="0" applyFont="1" applyBorder="1" applyAlignment="1" applyProtection="1">
      <alignment horizontal="left" vertical="top"/>
      <protection hidden="1"/>
    </xf>
    <xf numFmtId="0" fontId="33" fillId="0" borderId="0" xfId="0" applyFont="1" applyAlignment="1" applyProtection="1">
      <alignment horizontal="right"/>
      <protection hidden="1"/>
    </xf>
    <xf numFmtId="0" fontId="32" fillId="0" borderId="0" xfId="0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left" vertical="top" wrapText="1"/>
      <protection hidden="1"/>
    </xf>
    <xf numFmtId="0" fontId="18" fillId="0" borderId="0" xfId="0" applyFont="1" applyAlignment="1" applyProtection="1">
      <alignment horizont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34" fillId="0" borderId="0" xfId="0" applyFont="1" applyFill="1" applyAlignment="1" applyProtection="1">
      <alignment horizontal="left" vertical="center"/>
      <protection hidden="1"/>
    </xf>
    <xf numFmtId="0" fontId="10" fillId="0" borderId="0" xfId="0" applyFont="1" applyBorder="1" applyAlignment="1" applyProtection="1">
      <alignment horizontal="left" vertical="top" wrapText="1"/>
      <protection hidden="1"/>
    </xf>
    <xf numFmtId="165" fontId="0" fillId="0" borderId="0" xfId="2" applyFont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34" fillId="0" borderId="0" xfId="0" applyFont="1" applyFill="1" applyBorder="1" applyAlignment="1" applyProtection="1">
      <alignment vertical="center"/>
      <protection hidden="1"/>
    </xf>
    <xf numFmtId="14" fontId="2" fillId="0" borderId="0" xfId="0" applyNumberFormat="1" applyFont="1" applyBorder="1" applyAlignment="1" applyProtection="1">
      <alignment horizontal="center"/>
      <protection hidden="1"/>
    </xf>
    <xf numFmtId="0" fontId="26" fillId="0" borderId="63" xfId="0" applyFont="1" applyBorder="1" applyAlignment="1" applyProtection="1">
      <alignment vertical="center"/>
      <protection hidden="1"/>
    </xf>
    <xf numFmtId="0" fontId="26" fillId="0" borderId="0" xfId="0" applyFont="1" applyBorder="1" applyAlignment="1" applyProtection="1">
      <alignment vertical="center"/>
      <protection hidden="1"/>
    </xf>
    <xf numFmtId="0" fontId="26" fillId="0" borderId="0" xfId="0" applyFont="1" applyAlignment="1" applyProtection="1">
      <alignment horizontal="center" vertical="center" wrapText="1"/>
      <protection hidden="1"/>
    </xf>
    <xf numFmtId="0" fontId="48" fillId="0" borderId="0" xfId="0" applyFont="1" applyAlignment="1" applyProtection="1">
      <alignment horizontal="right"/>
      <protection hidden="1"/>
    </xf>
    <xf numFmtId="0" fontId="48" fillId="0" borderId="0" xfId="0" applyFont="1" applyAlignment="1" applyProtection="1">
      <alignment horizontal="center"/>
      <protection hidden="1"/>
    </xf>
    <xf numFmtId="0" fontId="48" fillId="3" borderId="25" xfId="3" applyNumberFormat="1" applyFont="1" applyFill="1" applyBorder="1" applyAlignment="1" applyProtection="1">
      <alignment horizontal="center" vertical="center"/>
      <protection locked="0" hidden="1"/>
    </xf>
    <xf numFmtId="0" fontId="49" fillId="0" borderId="0" xfId="0" applyFont="1" applyAlignment="1" applyProtection="1">
      <alignment vertical="center"/>
      <protection hidden="1"/>
    </xf>
    <xf numFmtId="167" fontId="55" fillId="0" borderId="18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1" fillId="0" borderId="18" xfId="0" applyFont="1" applyFill="1" applyBorder="1" applyAlignment="1" applyProtection="1">
      <alignment horizontal="center" vertical="center"/>
      <protection hidden="1"/>
    </xf>
    <xf numFmtId="0" fontId="7" fillId="0" borderId="18" xfId="0" applyFont="1" applyFill="1" applyBorder="1" applyAlignment="1" applyProtection="1">
      <alignment horizontal="center" vertical="center"/>
      <protection hidden="1"/>
    </xf>
    <xf numFmtId="0" fontId="53" fillId="0" borderId="15" xfId="0" applyFont="1" applyFill="1" applyBorder="1" applyAlignment="1" applyProtection="1">
      <alignment horizontal="center" vertical="center" shrinkToFit="1"/>
      <protection hidden="1"/>
    </xf>
    <xf numFmtId="0" fontId="53" fillId="0" borderId="16" xfId="0" applyFont="1" applyFill="1" applyBorder="1" applyAlignment="1" applyProtection="1">
      <alignment horizontal="center" vertical="center" shrinkToFit="1"/>
      <protection hidden="1"/>
    </xf>
    <xf numFmtId="0" fontId="53" fillId="0" borderId="18" xfId="0" applyFont="1" applyFill="1" applyBorder="1" applyAlignment="1" applyProtection="1">
      <alignment horizontal="center" vertical="center" shrinkToFit="1"/>
      <protection hidden="1"/>
    </xf>
    <xf numFmtId="0" fontId="53" fillId="0" borderId="43" xfId="0" applyFont="1" applyFill="1" applyBorder="1" applyAlignment="1" applyProtection="1">
      <alignment horizontal="center" vertical="center" shrinkToFit="1"/>
      <protection hidden="1"/>
    </xf>
    <xf numFmtId="0" fontId="7" fillId="0" borderId="48" xfId="0" applyFont="1" applyFill="1" applyBorder="1" applyAlignment="1" applyProtection="1">
      <alignment horizontal="center" vertical="center"/>
      <protection hidden="1"/>
    </xf>
    <xf numFmtId="167" fontId="13" fillId="0" borderId="58" xfId="0" applyNumberFormat="1" applyFont="1" applyFill="1" applyBorder="1" applyAlignment="1" applyProtection="1">
      <alignment vertical="center" shrinkToFit="1"/>
      <protection hidden="1"/>
    </xf>
    <xf numFmtId="0" fontId="4" fillId="0" borderId="59" xfId="0" applyFont="1" applyFill="1" applyBorder="1" applyAlignment="1" applyProtection="1">
      <alignment vertical="center"/>
      <protection hidden="1"/>
    </xf>
    <xf numFmtId="0" fontId="0" fillId="0" borderId="60" xfId="0" applyFill="1" applyBorder="1" applyAlignment="1" applyProtection="1">
      <alignment vertical="center"/>
      <protection hidden="1"/>
    </xf>
    <xf numFmtId="0" fontId="0" fillId="0" borderId="61" xfId="0" applyFont="1" applyFill="1" applyBorder="1" applyAlignment="1" applyProtection="1">
      <alignment horizontal="center" vertical="center"/>
      <protection hidden="1"/>
    </xf>
    <xf numFmtId="167" fontId="44" fillId="0" borderId="18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Fill="1" applyBorder="1" applyAlignment="1" applyProtection="1">
      <alignment vertical="center"/>
      <protection hidden="1"/>
    </xf>
    <xf numFmtId="49" fontId="56" fillId="3" borderId="12" xfId="0" applyNumberFormat="1" applyFont="1" applyFill="1" applyBorder="1" applyAlignment="1" applyProtection="1">
      <alignment horizontal="center"/>
      <protection locked="0" hidden="1"/>
    </xf>
    <xf numFmtId="49" fontId="56" fillId="3" borderId="54" xfId="0" applyNumberFormat="1" applyFont="1" applyFill="1" applyBorder="1" applyAlignment="1" applyProtection="1">
      <alignment horizontal="center"/>
      <protection locked="0" hidden="1"/>
    </xf>
    <xf numFmtId="49" fontId="56" fillId="3" borderId="50" xfId="0" applyNumberFormat="1" applyFont="1" applyFill="1" applyBorder="1" applyAlignment="1" applyProtection="1">
      <alignment horizontal="center"/>
      <protection locked="0" hidden="1"/>
    </xf>
    <xf numFmtId="49" fontId="56" fillId="3" borderId="35" xfId="0" applyNumberFormat="1" applyFont="1" applyFill="1" applyBorder="1" applyAlignment="1" applyProtection="1">
      <alignment horizontal="center"/>
      <protection locked="0" hidden="1"/>
    </xf>
    <xf numFmtId="49" fontId="56" fillId="3" borderId="13" xfId="0" applyNumberFormat="1" applyFont="1" applyFill="1" applyBorder="1" applyAlignment="1" applyProtection="1">
      <alignment horizontal="center"/>
      <protection locked="0" hidden="1"/>
    </xf>
    <xf numFmtId="166" fontId="44" fillId="0" borderId="0" xfId="0" applyNumberFormat="1" applyFont="1" applyFill="1" applyBorder="1" applyAlignment="1" applyProtection="1">
      <alignment horizontal="center" vertical="center"/>
      <protection hidden="1"/>
    </xf>
    <xf numFmtId="0" fontId="56" fillId="3" borderId="30" xfId="0" applyFont="1" applyFill="1" applyBorder="1" applyAlignment="1" applyProtection="1">
      <alignment horizontal="center" vertical="center"/>
      <protection locked="0" hidden="1"/>
    </xf>
    <xf numFmtId="0" fontId="56" fillId="3" borderId="15" xfId="0" applyFont="1" applyFill="1" applyBorder="1" applyAlignment="1" applyProtection="1">
      <alignment horizontal="center" vertical="center"/>
      <protection locked="0" hidden="1"/>
    </xf>
    <xf numFmtId="0" fontId="56" fillId="3" borderId="21" xfId="0" applyFont="1" applyFill="1" applyBorder="1" applyAlignment="1" applyProtection="1">
      <alignment horizontal="center" vertical="center"/>
      <protection locked="0" hidden="1"/>
    </xf>
    <xf numFmtId="0" fontId="56" fillId="3" borderId="18" xfId="0" applyFont="1" applyFill="1" applyBorder="1" applyAlignment="1" applyProtection="1">
      <alignment horizontal="center" vertical="center"/>
      <protection locked="0" hidden="1"/>
    </xf>
    <xf numFmtId="0" fontId="0" fillId="0" borderId="0" xfId="0" applyAlignment="1">
      <alignment horizontal="center"/>
    </xf>
    <xf numFmtId="0" fontId="0" fillId="0" borderId="84" xfId="0" applyBorder="1" applyAlignment="1">
      <alignment horizontal="center"/>
    </xf>
    <xf numFmtId="0" fontId="0" fillId="0" borderId="85" xfId="0" applyBorder="1" applyAlignment="1">
      <alignment horizontal="center"/>
    </xf>
    <xf numFmtId="0" fontId="54" fillId="0" borderId="17" xfId="0" applyFont="1" applyFill="1" applyBorder="1" applyAlignment="1" applyProtection="1">
      <alignment horizontal="center" vertical="center"/>
      <protection hidden="1"/>
    </xf>
    <xf numFmtId="0" fontId="54" fillId="0" borderId="21" xfId="0" applyFont="1" applyFill="1" applyBorder="1" applyAlignment="1" applyProtection="1">
      <alignment horizontal="center" vertical="center"/>
      <protection hidden="1"/>
    </xf>
    <xf numFmtId="0" fontId="13" fillId="0" borderId="17" xfId="0" applyFont="1" applyFill="1" applyBorder="1" applyAlignment="1" applyProtection="1">
      <alignment horizontal="center" vertical="center"/>
      <protection hidden="1"/>
    </xf>
    <xf numFmtId="0" fontId="13" fillId="0" borderId="47" xfId="0" applyFont="1" applyFill="1" applyBorder="1" applyAlignment="1" applyProtection="1">
      <alignment horizontal="center" vertical="center"/>
      <protection hidden="1"/>
    </xf>
    <xf numFmtId="0" fontId="53" fillId="0" borderId="22" xfId="0" applyFont="1" applyFill="1" applyBorder="1" applyAlignment="1" applyProtection="1">
      <alignment horizontal="right" vertical="center"/>
      <protection hidden="1"/>
    </xf>
    <xf numFmtId="0" fontId="53" fillId="0" borderId="49" xfId="0" applyFont="1" applyFill="1" applyBorder="1" applyAlignment="1" applyProtection="1">
      <alignment horizontal="right" vertical="center"/>
      <protection hidden="1"/>
    </xf>
    <xf numFmtId="166" fontId="13" fillId="3" borderId="17" xfId="0" applyNumberFormat="1" applyFont="1" applyFill="1" applyBorder="1" applyAlignment="1" applyProtection="1">
      <alignment horizontal="center" vertical="center" shrinkToFit="1"/>
      <protection locked="0" hidden="1"/>
    </xf>
    <xf numFmtId="0" fontId="13" fillId="3" borderId="18" xfId="0" applyNumberFormat="1" applyFont="1" applyFill="1" applyBorder="1" applyAlignment="1" applyProtection="1">
      <alignment horizontal="center" vertical="center" shrinkToFit="1"/>
      <protection locked="0" hidden="1"/>
    </xf>
    <xf numFmtId="166" fontId="13" fillId="3" borderId="18" xfId="0" applyNumberFormat="1" applyFont="1" applyFill="1" applyBorder="1" applyAlignment="1" applyProtection="1">
      <alignment horizontal="center" vertical="center" shrinkToFit="1"/>
      <protection locked="0" hidden="1"/>
    </xf>
    <xf numFmtId="0" fontId="13" fillId="3" borderId="22" xfId="0" applyNumberFormat="1" applyFont="1" applyFill="1" applyBorder="1" applyAlignment="1" applyProtection="1">
      <alignment horizontal="center" vertical="center" shrinkToFit="1"/>
      <protection locked="0" hidden="1"/>
    </xf>
    <xf numFmtId="0" fontId="13" fillId="0" borderId="22" xfId="0" applyFont="1" applyFill="1" applyBorder="1" applyAlignment="1" applyProtection="1">
      <alignment horizontal="center" vertical="center" shrinkToFit="1"/>
      <protection hidden="1"/>
    </xf>
    <xf numFmtId="0" fontId="53" fillId="0" borderId="17" xfId="0" applyFont="1" applyFill="1" applyBorder="1" applyAlignment="1" applyProtection="1">
      <alignment horizontal="center" vertical="center"/>
      <protection hidden="1"/>
    </xf>
    <xf numFmtId="0" fontId="53" fillId="0" borderId="47" xfId="0" applyFont="1" applyFill="1" applyBorder="1" applyAlignment="1" applyProtection="1">
      <alignment horizontal="center" vertical="center"/>
      <protection hidden="1"/>
    </xf>
    <xf numFmtId="49" fontId="56" fillId="3" borderId="137" xfId="0" applyNumberFormat="1" applyFont="1" applyFill="1" applyBorder="1" applyAlignment="1" applyProtection="1">
      <alignment horizontal="center"/>
      <protection locked="0" hidden="1"/>
    </xf>
    <xf numFmtId="0" fontId="42" fillId="3" borderId="0" xfId="0" applyFont="1" applyFill="1" applyProtection="1">
      <protection locked="0"/>
    </xf>
    <xf numFmtId="166" fontId="13" fillId="3" borderId="47" xfId="0" applyNumberFormat="1" applyFont="1" applyFill="1" applyBorder="1" applyAlignment="1" applyProtection="1">
      <alignment horizontal="center" vertical="center" shrinkToFit="1"/>
      <protection locked="0" hidden="1"/>
    </xf>
    <xf numFmtId="0" fontId="13" fillId="3" borderId="48" xfId="0" applyNumberFormat="1" applyFont="1" applyFill="1" applyBorder="1" applyAlignment="1" applyProtection="1">
      <alignment horizontal="center" vertical="center" shrinkToFit="1"/>
      <protection locked="0" hidden="1"/>
    </xf>
    <xf numFmtId="0" fontId="13" fillId="0" borderId="49" xfId="0" applyFont="1" applyFill="1" applyBorder="1" applyAlignment="1" applyProtection="1">
      <alignment horizontal="center" vertical="center" shrinkToFit="1"/>
      <protection hidden="1"/>
    </xf>
    <xf numFmtId="166" fontId="13" fillId="3" borderId="48" xfId="0" applyNumberFormat="1" applyFont="1" applyFill="1" applyBorder="1" applyAlignment="1" applyProtection="1">
      <alignment horizontal="center" vertical="center" shrinkToFit="1"/>
      <protection locked="0" hidden="1"/>
    </xf>
    <xf numFmtId="0" fontId="13" fillId="3" borderId="49" xfId="0" applyNumberFormat="1" applyFont="1" applyFill="1" applyBorder="1" applyAlignment="1" applyProtection="1">
      <alignment horizontal="center" vertical="center" shrinkToFit="1"/>
      <protection locked="0" hidden="1"/>
    </xf>
    <xf numFmtId="0" fontId="53" fillId="0" borderId="21" xfId="0" applyFont="1" applyFill="1" applyBorder="1" applyAlignment="1" applyProtection="1">
      <alignment horizontal="left" vertical="center"/>
      <protection hidden="1"/>
    </xf>
    <xf numFmtId="0" fontId="0" fillId="0" borderId="10" xfId="0" applyFont="1" applyFill="1" applyBorder="1" applyAlignment="1" applyProtection="1">
      <alignment horizontal="center" vertical="center"/>
      <protection hidden="1"/>
    </xf>
    <xf numFmtId="0" fontId="53" fillId="0" borderId="33" xfId="0" applyFont="1" applyFill="1" applyBorder="1" applyAlignment="1" applyProtection="1">
      <alignment horizontal="center" vertical="center" shrinkToFit="1"/>
      <protection hidden="1"/>
    </xf>
    <xf numFmtId="0" fontId="53" fillId="0" borderId="22" xfId="0" applyFont="1" applyFill="1" applyBorder="1" applyAlignment="1" applyProtection="1">
      <alignment horizontal="center" vertical="center" shrinkToFit="1"/>
      <protection hidden="1"/>
    </xf>
    <xf numFmtId="0" fontId="40" fillId="0" borderId="0" xfId="0" applyFont="1" applyAlignment="1" applyProtection="1">
      <alignment horizontal="center"/>
      <protection hidden="1"/>
    </xf>
    <xf numFmtId="0" fontId="25" fillId="0" borderId="91" xfId="0" applyFont="1" applyBorder="1" applyAlignment="1" applyProtection="1">
      <alignment horizontal="center"/>
      <protection hidden="1"/>
    </xf>
    <xf numFmtId="0" fontId="25" fillId="0" borderId="93" xfId="0" applyFont="1" applyBorder="1" applyAlignment="1" applyProtection="1">
      <alignment horizontal="center"/>
      <protection hidden="1"/>
    </xf>
    <xf numFmtId="0" fontId="27" fillId="0" borderId="101" xfId="0" applyFont="1" applyBorder="1" applyAlignment="1" applyProtection="1">
      <alignment horizontal="center"/>
      <protection hidden="1"/>
    </xf>
    <xf numFmtId="0" fontId="27" fillId="0" borderId="102" xfId="0" applyFont="1" applyBorder="1" applyAlignment="1" applyProtection="1">
      <alignment horizontal="center"/>
      <protection hidden="1"/>
    </xf>
    <xf numFmtId="0" fontId="27" fillId="0" borderId="103" xfId="0" applyFont="1" applyBorder="1" applyAlignment="1" applyProtection="1">
      <alignment horizontal="center"/>
      <protection hidden="1"/>
    </xf>
    <xf numFmtId="0" fontId="27" fillId="5" borderId="68" xfId="0" applyFont="1" applyFill="1" applyBorder="1" applyAlignment="1" applyProtection="1">
      <alignment horizontal="center" vertical="center"/>
      <protection hidden="1"/>
    </xf>
    <xf numFmtId="0" fontId="43" fillId="4" borderId="0" xfId="0" applyFont="1" applyFill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/>
      <protection hidden="1"/>
    </xf>
    <xf numFmtId="0" fontId="43" fillId="4" borderId="75" xfId="0" applyFont="1" applyFill="1" applyBorder="1" applyAlignment="1" applyProtection="1">
      <alignment horizontal="center" vertical="center"/>
      <protection locked="0"/>
    </xf>
    <xf numFmtId="0" fontId="43" fillId="4" borderId="77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hidden="1"/>
    </xf>
    <xf numFmtId="0" fontId="1" fillId="0" borderId="3" xfId="0" applyFont="1" applyFill="1" applyBorder="1" applyAlignment="1" applyProtection="1">
      <alignment horizontal="center" vertical="center"/>
      <protection hidden="1"/>
    </xf>
    <xf numFmtId="0" fontId="3" fillId="0" borderId="6" xfId="0" applyFont="1" applyFill="1" applyBorder="1" applyAlignment="1" applyProtection="1">
      <alignment horizontal="left" vertical="center" wrapText="1"/>
      <protection hidden="1"/>
    </xf>
    <xf numFmtId="0" fontId="4" fillId="0" borderId="7" xfId="0" applyFont="1" applyFill="1" applyBorder="1" applyAlignment="1" applyProtection="1">
      <alignment horizontal="center" vertical="center" wrapText="1"/>
      <protection hidden="1"/>
    </xf>
    <xf numFmtId="0" fontId="12" fillId="0" borderId="11" xfId="0" applyFont="1" applyFill="1" applyBorder="1" applyAlignment="1" applyProtection="1">
      <alignment horizontal="center" vertical="center" wrapText="1"/>
      <protection hidden="1"/>
    </xf>
    <xf numFmtId="0" fontId="12" fillId="0" borderId="8" xfId="0" applyFont="1" applyFill="1" applyBorder="1" applyAlignment="1" applyProtection="1">
      <alignment horizontal="center" vertical="center" wrapText="1"/>
      <protection hidden="1"/>
    </xf>
    <xf numFmtId="0" fontId="12" fillId="0" borderId="16" xfId="0" applyFont="1" applyFill="1" applyBorder="1" applyAlignment="1" applyProtection="1">
      <alignment horizontal="center" vertical="center" wrapText="1"/>
      <protection hidden="1"/>
    </xf>
    <xf numFmtId="0" fontId="4" fillId="0" borderId="6" xfId="0" applyFont="1" applyFill="1" applyBorder="1" applyAlignment="1" applyProtection="1">
      <alignment horizontal="center" vertical="center" wrapText="1"/>
      <protection hidden="1"/>
    </xf>
    <xf numFmtId="0" fontId="4" fillId="0" borderId="12" xfId="0" applyFont="1" applyFill="1" applyBorder="1" applyAlignment="1" applyProtection="1">
      <alignment horizontal="center" vertical="center" wrapText="1"/>
      <protection hidden="1"/>
    </xf>
    <xf numFmtId="0" fontId="4" fillId="0" borderId="14" xfId="0" applyFont="1" applyFill="1" applyBorder="1" applyAlignment="1" applyProtection="1">
      <alignment horizontal="center" vertical="center" wrapText="1"/>
      <protection hidden="1"/>
    </xf>
    <xf numFmtId="0" fontId="5" fillId="0" borderId="10" xfId="0" applyFont="1" applyFill="1" applyBorder="1" applyAlignment="1" applyProtection="1">
      <alignment horizontal="center" vertical="center"/>
      <protection hidden="1"/>
    </xf>
    <xf numFmtId="0" fontId="4" fillId="0" borderId="9" xfId="0" applyFont="1" applyFill="1" applyBorder="1" applyAlignment="1" applyProtection="1">
      <alignment horizontal="center" vertical="center" wrapText="1"/>
      <protection hidden="1"/>
    </xf>
    <xf numFmtId="0" fontId="4" fillId="0" borderId="13" xfId="0" applyFont="1" applyFill="1" applyBorder="1" applyAlignment="1" applyProtection="1">
      <alignment horizontal="center" vertical="center" wrapText="1"/>
      <protection hidden="1"/>
    </xf>
    <xf numFmtId="0" fontId="4" fillId="0" borderId="15" xfId="0" applyFont="1" applyFill="1" applyBorder="1" applyAlignment="1" applyProtection="1">
      <alignment horizontal="center" vertical="center" wrapText="1"/>
      <protection hidden="1"/>
    </xf>
    <xf numFmtId="0" fontId="4" fillId="0" borderId="11" xfId="0" applyFont="1" applyFill="1" applyBorder="1" applyAlignment="1" applyProtection="1">
      <alignment horizontal="center" vertical="center" wrapText="1"/>
      <protection hidden="1"/>
    </xf>
    <xf numFmtId="0" fontId="4" fillId="0" borderId="8" xfId="0" applyFont="1" applyFill="1" applyBorder="1" applyAlignment="1" applyProtection="1">
      <alignment horizontal="center" vertical="center" wrapText="1"/>
      <protection hidden="1"/>
    </xf>
    <xf numFmtId="0" fontId="4" fillId="0" borderId="16" xfId="0" applyFont="1" applyFill="1" applyBorder="1" applyAlignment="1" applyProtection="1">
      <alignment horizontal="center" vertical="center" wrapText="1"/>
      <protection hidden="1"/>
    </xf>
    <xf numFmtId="0" fontId="5" fillId="0" borderId="9" xfId="0" applyFont="1" applyFill="1" applyBorder="1" applyAlignment="1" applyProtection="1">
      <alignment horizontal="center" vertical="center"/>
      <protection hidden="1"/>
    </xf>
    <xf numFmtId="0" fontId="53" fillId="0" borderId="19" xfId="0" applyFont="1" applyFill="1" applyBorder="1" applyAlignment="1" applyProtection="1">
      <alignment horizontal="left" vertical="center"/>
      <protection hidden="1"/>
    </xf>
    <xf numFmtId="0" fontId="53" fillId="0" borderId="20" xfId="0" applyFont="1" applyFill="1" applyBorder="1" applyAlignment="1" applyProtection="1">
      <alignment horizontal="left" vertical="center"/>
      <protection hidden="1"/>
    </xf>
    <xf numFmtId="0" fontId="53" fillId="0" borderId="21" xfId="0" applyFont="1" applyFill="1" applyBorder="1" applyAlignment="1" applyProtection="1">
      <alignment horizontal="left" vertical="center"/>
      <protection hidden="1"/>
    </xf>
    <xf numFmtId="0" fontId="13" fillId="3" borderId="48" xfId="0" applyNumberFormat="1" applyFont="1" applyFill="1" applyBorder="1" applyAlignment="1" applyProtection="1">
      <alignment horizontal="center" vertical="center" shrinkToFit="1"/>
      <protection locked="0" hidden="1"/>
    </xf>
    <xf numFmtId="0" fontId="13" fillId="3" borderId="15" xfId="0" applyNumberFormat="1" applyFont="1" applyFill="1" applyBorder="1" applyAlignment="1" applyProtection="1">
      <alignment horizontal="center" vertical="center" shrinkToFit="1"/>
      <protection locked="0" hidden="1"/>
    </xf>
    <xf numFmtId="0" fontId="13" fillId="3" borderId="50" xfId="0" applyNumberFormat="1" applyFont="1" applyFill="1" applyBorder="1" applyAlignment="1" applyProtection="1">
      <alignment horizontal="center" vertical="center" shrinkToFit="1"/>
      <protection locked="0" hidden="1"/>
    </xf>
    <xf numFmtId="0" fontId="10" fillId="0" borderId="1" xfId="0" applyFont="1" applyFill="1" applyBorder="1" applyAlignment="1" applyProtection="1">
      <alignment horizontal="center" vertical="center" wrapText="1"/>
      <protection hidden="1"/>
    </xf>
    <xf numFmtId="0" fontId="9" fillId="0" borderId="23" xfId="0" applyFont="1" applyFill="1" applyBorder="1" applyAlignment="1" applyProtection="1">
      <alignment horizontal="center" vertical="center"/>
      <protection hidden="1"/>
    </xf>
    <xf numFmtId="0" fontId="9" fillId="0" borderId="24" xfId="0" applyFont="1" applyFill="1" applyBorder="1" applyAlignment="1" applyProtection="1">
      <alignment horizontal="center" vertical="center"/>
      <protection hidden="1"/>
    </xf>
    <xf numFmtId="0" fontId="9" fillId="0" borderId="28" xfId="0" applyFont="1" applyFill="1" applyBorder="1" applyAlignment="1" applyProtection="1">
      <alignment horizontal="center" vertical="center"/>
      <protection hidden="1"/>
    </xf>
    <xf numFmtId="0" fontId="9" fillId="0" borderId="29" xfId="0" applyFont="1" applyFill="1" applyBorder="1" applyAlignment="1" applyProtection="1">
      <alignment horizontal="center" vertical="center"/>
      <protection hidden="1"/>
    </xf>
    <xf numFmtId="0" fontId="9" fillId="0" borderId="30" xfId="0" applyFont="1" applyFill="1" applyBorder="1" applyAlignment="1" applyProtection="1">
      <alignment horizontal="center" vertical="center"/>
      <protection hidden="1"/>
    </xf>
    <xf numFmtId="0" fontId="11" fillId="9" borderId="31" xfId="0" applyFont="1" applyFill="1" applyBorder="1" applyAlignment="1" applyProtection="1">
      <alignment horizontal="center" vertical="center"/>
      <protection hidden="1"/>
    </xf>
    <xf numFmtId="0" fontId="53" fillId="0" borderId="17" xfId="0" applyFont="1" applyFill="1" applyBorder="1" applyAlignment="1" applyProtection="1">
      <alignment horizontal="center" vertical="center" shrinkToFit="1"/>
      <protection hidden="1"/>
    </xf>
    <xf numFmtId="0" fontId="53" fillId="0" borderId="22" xfId="0" applyFont="1" applyFill="1" applyBorder="1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4" xfId="0" applyFill="1" applyBorder="1" applyAlignment="1" applyProtection="1">
      <alignment horizontal="center" vertical="center"/>
      <protection hidden="1"/>
    </xf>
    <xf numFmtId="0" fontId="0" fillId="0" borderId="5" xfId="0" applyFill="1" applyBorder="1" applyAlignment="1" applyProtection="1">
      <alignment horizontal="center" vertical="center"/>
      <protection hidden="1"/>
    </xf>
    <xf numFmtId="0" fontId="0" fillId="0" borderId="26" xfId="0" applyFill="1" applyBorder="1" applyAlignment="1" applyProtection="1">
      <alignment horizontal="center" vertical="center"/>
      <protection hidden="1"/>
    </xf>
    <xf numFmtId="0" fontId="0" fillId="0" borderId="27" xfId="0" applyFill="1" applyBorder="1" applyAlignment="1" applyProtection="1">
      <alignment horizontal="center" vertical="center"/>
      <protection hidden="1"/>
    </xf>
    <xf numFmtId="0" fontId="1" fillId="0" borderId="3" xfId="0" applyFont="1" applyFill="1" applyBorder="1" applyAlignment="1" applyProtection="1">
      <alignment horizontal="center" vertical="center" wrapText="1"/>
      <protection hidden="1"/>
    </xf>
    <xf numFmtId="0" fontId="14" fillId="9" borderId="58" xfId="0" applyFont="1" applyFill="1" applyBorder="1" applyAlignment="1" applyProtection="1">
      <alignment horizontal="center" vertical="center"/>
      <protection hidden="1"/>
    </xf>
    <xf numFmtId="0" fontId="14" fillId="9" borderId="59" xfId="0" applyFont="1" applyFill="1" applyBorder="1" applyAlignment="1" applyProtection="1">
      <alignment horizontal="center" vertical="center"/>
      <protection hidden="1"/>
    </xf>
    <xf numFmtId="0" fontId="53" fillId="0" borderId="58" xfId="0" applyFont="1" applyFill="1" applyBorder="1" applyAlignment="1" applyProtection="1">
      <alignment horizontal="center" vertical="center"/>
      <protection hidden="1"/>
    </xf>
    <xf numFmtId="0" fontId="53" fillId="0" borderId="113" xfId="0" applyFont="1" applyFill="1" applyBorder="1" applyAlignment="1" applyProtection="1">
      <alignment horizontal="center" vertical="center"/>
      <protection hidden="1"/>
    </xf>
    <xf numFmtId="0" fontId="53" fillId="0" borderId="59" xfId="0" applyFont="1" applyFill="1" applyBorder="1" applyAlignment="1" applyProtection="1">
      <alignment horizontal="center" vertical="center"/>
      <protection hidden="1"/>
    </xf>
    <xf numFmtId="0" fontId="11" fillId="9" borderId="32" xfId="0" applyFont="1" applyFill="1" applyBorder="1" applyAlignment="1" applyProtection="1">
      <alignment horizontal="center" vertical="center"/>
      <protection hidden="1"/>
    </xf>
    <xf numFmtId="0" fontId="53" fillId="0" borderId="114" xfId="0" applyFont="1" applyFill="1" applyBorder="1" applyAlignment="1" applyProtection="1">
      <alignment horizontal="center" vertical="center" shrinkToFit="1"/>
      <protection hidden="1"/>
    </xf>
    <xf numFmtId="0" fontId="53" fillId="0" borderId="33" xfId="0" applyFont="1" applyFill="1" applyBorder="1" applyAlignment="1" applyProtection="1">
      <alignment horizontal="center" vertical="center" shrinkToFit="1"/>
      <protection hidden="1"/>
    </xf>
    <xf numFmtId="0" fontId="10" fillId="0" borderId="115" xfId="0" applyFont="1" applyFill="1" applyBorder="1" applyAlignment="1" applyProtection="1">
      <alignment horizontal="center" vertical="center" wrapText="1"/>
      <protection hidden="1"/>
    </xf>
    <xf numFmtId="0" fontId="10" fillId="0" borderId="117" xfId="0" applyFont="1" applyFill="1" applyBorder="1" applyAlignment="1" applyProtection="1">
      <alignment horizontal="center" vertical="center" wrapText="1"/>
      <protection hidden="1"/>
    </xf>
    <xf numFmtId="0" fontId="53" fillId="0" borderId="116" xfId="0" applyNumberFormat="1" applyFont="1" applyFill="1" applyBorder="1" applyAlignment="1" applyProtection="1">
      <alignment horizontal="center" vertical="center" shrinkToFit="1"/>
      <protection hidden="1"/>
    </xf>
    <xf numFmtId="0" fontId="53" fillId="0" borderId="23" xfId="0" applyNumberFormat="1" applyFont="1" applyFill="1" applyBorder="1" applyAlignment="1" applyProtection="1">
      <alignment horizontal="center" vertical="center" shrinkToFit="1"/>
      <protection hidden="1"/>
    </xf>
    <xf numFmtId="0" fontId="53" fillId="0" borderId="130" xfId="0" applyNumberFormat="1" applyFont="1" applyFill="1" applyBorder="1" applyAlignment="1" applyProtection="1">
      <alignment horizontal="center" vertical="center" shrinkToFit="1"/>
      <protection hidden="1"/>
    </xf>
    <xf numFmtId="0" fontId="53" fillId="0" borderId="118" xfId="0" applyNumberFormat="1" applyFont="1" applyFill="1" applyBorder="1" applyAlignment="1" applyProtection="1">
      <alignment horizontal="center" vertical="center" shrinkToFit="1"/>
      <protection hidden="1"/>
    </xf>
    <xf numFmtId="0" fontId="53" fillId="0" borderId="29" xfId="0" applyNumberFormat="1" applyFont="1" applyFill="1" applyBorder="1" applyAlignment="1" applyProtection="1">
      <alignment horizontal="center" vertical="center" shrinkToFit="1"/>
      <protection hidden="1"/>
    </xf>
    <xf numFmtId="0" fontId="53" fillId="0" borderId="131" xfId="0" applyNumberFormat="1" applyFont="1" applyFill="1" applyBorder="1" applyAlignment="1" applyProtection="1">
      <alignment horizontal="center" vertical="center" shrinkToFit="1"/>
      <protection hidden="1"/>
    </xf>
    <xf numFmtId="0" fontId="10" fillId="0" borderId="24" xfId="0" applyFont="1" applyFill="1" applyBorder="1" applyAlignment="1" applyProtection="1">
      <alignment horizontal="center" vertical="center" wrapText="1"/>
      <protection hidden="1"/>
    </xf>
    <xf numFmtId="0" fontId="10" fillId="0" borderId="30" xfId="0" applyFont="1" applyFill="1" applyBorder="1" applyAlignment="1" applyProtection="1">
      <alignment horizontal="center" vertical="center" wrapText="1"/>
      <protection hidden="1"/>
    </xf>
    <xf numFmtId="14" fontId="53" fillId="0" borderId="10" xfId="0" applyNumberFormat="1" applyFont="1" applyFill="1" applyBorder="1" applyAlignment="1" applyProtection="1">
      <alignment horizontal="center" vertical="center" shrinkToFit="1"/>
      <protection hidden="1"/>
    </xf>
    <xf numFmtId="14" fontId="53" fillId="0" borderId="11" xfId="0" applyNumberFormat="1" applyFont="1" applyFill="1" applyBorder="1" applyAlignment="1" applyProtection="1">
      <alignment horizontal="center" vertical="center" shrinkToFit="1"/>
      <protection hidden="1"/>
    </xf>
    <xf numFmtId="0" fontId="12" fillId="0" borderId="39" xfId="0" applyFont="1" applyFill="1" applyBorder="1" applyAlignment="1" applyProtection="1">
      <alignment horizontal="left" vertical="center"/>
      <protection hidden="1"/>
    </xf>
    <xf numFmtId="0" fontId="12" fillId="0" borderId="20" xfId="0" applyFont="1" applyFill="1" applyBorder="1" applyAlignment="1" applyProtection="1">
      <alignment horizontal="left" vertical="center"/>
      <protection hidden="1"/>
    </xf>
    <xf numFmtId="0" fontId="12" fillId="0" borderId="21" xfId="0" applyFont="1" applyFill="1" applyBorder="1" applyAlignment="1" applyProtection="1">
      <alignment horizontal="left" vertical="center"/>
      <protection hidden="1"/>
    </xf>
    <xf numFmtId="0" fontId="12" fillId="0" borderId="19" xfId="0" applyFont="1" applyFill="1" applyBorder="1" applyAlignment="1" applyProtection="1">
      <alignment horizontal="left" vertical="center"/>
      <protection hidden="1"/>
    </xf>
    <xf numFmtId="0" fontId="4" fillId="0" borderId="47" xfId="0" applyFont="1" applyFill="1" applyBorder="1" applyAlignment="1" applyProtection="1">
      <alignment horizontal="center" vertical="center" wrapText="1"/>
      <protection hidden="1"/>
    </xf>
    <xf numFmtId="166" fontId="53" fillId="0" borderId="19" xfId="0" applyNumberFormat="1" applyFont="1" applyFill="1" applyBorder="1" applyAlignment="1" applyProtection="1">
      <alignment vertical="center" shrinkToFit="1"/>
      <protection hidden="1"/>
    </xf>
    <xf numFmtId="0" fontId="4" fillId="0" borderId="48" xfId="0" applyFont="1" applyFill="1" applyBorder="1" applyAlignment="1" applyProtection="1">
      <alignment horizontal="center" vertical="center" wrapText="1"/>
      <protection hidden="1"/>
    </xf>
    <xf numFmtId="166" fontId="53" fillId="0" borderId="18" xfId="0" applyNumberFormat="1" applyFont="1" applyFill="1" applyBorder="1" applyAlignment="1" applyProtection="1">
      <alignment vertical="center" shrinkToFit="1"/>
      <protection hidden="1"/>
    </xf>
    <xf numFmtId="0" fontId="10" fillId="0" borderId="119" xfId="0" applyFont="1" applyFill="1" applyBorder="1" applyAlignment="1" applyProtection="1">
      <alignment horizontal="center" vertical="center" wrapText="1"/>
      <protection hidden="1"/>
    </xf>
    <xf numFmtId="0" fontId="10" fillId="0" borderId="120" xfId="0" applyFont="1" applyFill="1" applyBorder="1" applyAlignment="1" applyProtection="1">
      <alignment horizontal="center" vertical="center" wrapText="1"/>
      <protection hidden="1"/>
    </xf>
    <xf numFmtId="0" fontId="53" fillId="0" borderId="132" xfId="0" applyNumberFormat="1" applyFont="1" applyFill="1" applyBorder="1" applyAlignment="1" applyProtection="1">
      <alignment horizontal="center" vertical="center" shrinkToFit="1"/>
      <protection hidden="1"/>
    </xf>
    <xf numFmtId="0" fontId="53" fillId="0" borderId="133" xfId="0" applyNumberFormat="1" applyFont="1" applyFill="1" applyBorder="1" applyAlignment="1" applyProtection="1">
      <alignment horizontal="center" vertical="center" shrinkToFit="1"/>
      <protection hidden="1"/>
    </xf>
    <xf numFmtId="0" fontId="53" fillId="0" borderId="134" xfId="0" applyNumberFormat="1" applyFont="1" applyFill="1" applyBorder="1" applyAlignment="1" applyProtection="1">
      <alignment horizontal="center" vertical="center" shrinkToFit="1"/>
      <protection hidden="1"/>
    </xf>
    <xf numFmtId="0" fontId="53" fillId="0" borderId="10" xfId="0" applyNumberFormat="1" applyFont="1" applyFill="1" applyBorder="1" applyAlignment="1" applyProtection="1">
      <alignment horizontal="center" vertical="center" shrinkToFit="1"/>
      <protection hidden="1"/>
    </xf>
    <xf numFmtId="0" fontId="12" fillId="0" borderId="40" xfId="0" applyFont="1" applyFill="1" applyBorder="1" applyAlignment="1" applyProtection="1">
      <alignment horizontal="left" vertical="center"/>
      <protection hidden="1"/>
    </xf>
    <xf numFmtId="0" fontId="12" fillId="0" borderId="41" xfId="0" applyFont="1" applyFill="1" applyBorder="1" applyAlignment="1" applyProtection="1">
      <alignment horizontal="left" vertical="center"/>
      <protection hidden="1"/>
    </xf>
    <xf numFmtId="0" fontId="12" fillId="0" borderId="42" xfId="0" applyFont="1" applyFill="1" applyBorder="1" applyAlignment="1" applyProtection="1">
      <alignment horizontal="left" vertical="center"/>
      <protection hidden="1"/>
    </xf>
    <xf numFmtId="0" fontId="12" fillId="0" borderId="44" xfId="0" applyFont="1" applyFill="1" applyBorder="1" applyAlignment="1" applyProtection="1">
      <alignment horizontal="left" vertical="center"/>
      <protection hidden="1"/>
    </xf>
    <xf numFmtId="0" fontId="0" fillId="0" borderId="6" xfId="0" applyFill="1" applyBorder="1" applyAlignment="1" applyProtection="1">
      <alignment horizontal="center" vertical="center"/>
      <protection hidden="1"/>
    </xf>
    <xf numFmtId="0" fontId="0" fillId="0" borderId="14" xfId="0" applyFill="1" applyBorder="1" applyAlignment="1" applyProtection="1">
      <alignment horizontal="center" vertical="center"/>
      <protection hidden="1"/>
    </xf>
    <xf numFmtId="0" fontId="4" fillId="0" borderId="34" xfId="0" applyFont="1" applyFill="1" applyBorder="1" applyAlignment="1" applyProtection="1">
      <alignment horizontal="center" vertical="center" wrapText="1"/>
      <protection hidden="1"/>
    </xf>
    <xf numFmtId="0" fontId="4" fillId="0" borderId="24" xfId="0" applyFont="1" applyFill="1" applyBorder="1" applyAlignment="1" applyProtection="1">
      <alignment horizontal="center" vertical="center" wrapText="1"/>
      <protection hidden="1"/>
    </xf>
    <xf numFmtId="0" fontId="4" fillId="0" borderId="38" xfId="0" applyFont="1" applyFill="1" applyBorder="1" applyAlignment="1" applyProtection="1">
      <alignment horizontal="center" vertical="center" wrapText="1"/>
      <protection hidden="1"/>
    </xf>
    <xf numFmtId="0" fontId="4" fillId="0" borderId="30" xfId="0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4" fillId="0" borderId="46" xfId="0" applyFont="1" applyFill="1" applyBorder="1" applyAlignment="1" applyProtection="1">
      <alignment horizontal="center" vertical="center" wrapText="1"/>
      <protection hidden="1"/>
    </xf>
    <xf numFmtId="0" fontId="51" fillId="0" borderId="47" xfId="0" applyFont="1" applyFill="1" applyBorder="1" applyAlignment="1" applyProtection="1">
      <alignment horizontal="center" vertical="center" wrapText="1"/>
      <protection hidden="1"/>
    </xf>
    <xf numFmtId="0" fontId="51" fillId="0" borderId="12" xfId="0" applyFont="1" applyFill="1" applyBorder="1" applyAlignment="1" applyProtection="1">
      <alignment horizontal="center" vertical="center" wrapText="1"/>
      <protection hidden="1"/>
    </xf>
    <xf numFmtId="0" fontId="51" fillId="0" borderId="14" xfId="0" applyFont="1" applyFill="1" applyBorder="1" applyAlignment="1" applyProtection="1">
      <alignment horizontal="center" vertical="center" wrapText="1"/>
      <protection hidden="1"/>
    </xf>
    <xf numFmtId="0" fontId="53" fillId="0" borderId="18" xfId="0" applyNumberFormat="1" applyFont="1" applyFill="1" applyBorder="1" applyAlignment="1" applyProtection="1">
      <alignment horizontal="center" vertical="center" shrinkToFit="1"/>
      <protection hidden="1"/>
    </xf>
    <xf numFmtId="0" fontId="53" fillId="0" borderId="36" xfId="0" applyFont="1" applyFill="1" applyBorder="1" applyAlignment="1" applyProtection="1">
      <alignment horizontal="center" vertical="center"/>
      <protection hidden="1"/>
    </xf>
    <xf numFmtId="0" fontId="53" fillId="0" borderId="62" xfId="0" applyFont="1" applyFill="1" applyBorder="1" applyAlignment="1" applyProtection="1">
      <alignment horizontal="center" vertical="center"/>
      <protection hidden="1"/>
    </xf>
    <xf numFmtId="0" fontId="53" fillId="0" borderId="35" xfId="0" applyFont="1" applyFill="1" applyBorder="1" applyAlignment="1" applyProtection="1">
      <alignment horizontal="center" vertical="center"/>
      <protection hidden="1"/>
    </xf>
    <xf numFmtId="0" fontId="53" fillId="0" borderId="45" xfId="0" applyFont="1" applyFill="1" applyBorder="1" applyAlignment="1" applyProtection="1">
      <alignment horizontal="center" vertical="center"/>
      <protection hidden="1"/>
    </xf>
    <xf numFmtId="0" fontId="53" fillId="0" borderId="38" xfId="0" applyFont="1" applyFill="1" applyBorder="1" applyAlignment="1" applyProtection="1">
      <alignment horizontal="center" vertical="center"/>
      <protection hidden="1"/>
    </xf>
    <xf numFmtId="0" fontId="53" fillId="0" borderId="30" xfId="0" applyFont="1" applyFill="1" applyBorder="1" applyAlignment="1" applyProtection="1">
      <alignment horizontal="center" vertical="center"/>
      <protection hidden="1"/>
    </xf>
    <xf numFmtId="0" fontId="58" fillId="0" borderId="36" xfId="0" applyFont="1" applyFill="1" applyBorder="1" applyAlignment="1" applyProtection="1">
      <alignment horizontal="center" vertical="center"/>
      <protection hidden="1"/>
    </xf>
    <xf numFmtId="0" fontId="53" fillId="0" borderId="44" xfId="0" applyFont="1" applyFill="1" applyBorder="1" applyAlignment="1" applyProtection="1">
      <alignment horizontal="left" vertical="center"/>
      <protection hidden="1"/>
    </xf>
    <xf numFmtId="0" fontId="53" fillId="0" borderId="41" xfId="0" applyFont="1" applyFill="1" applyBorder="1" applyAlignment="1" applyProtection="1">
      <alignment horizontal="left" vertical="center"/>
      <protection hidden="1"/>
    </xf>
    <xf numFmtId="0" fontId="53" fillId="0" borderId="42" xfId="0" applyFont="1" applyFill="1" applyBorder="1" applyAlignment="1" applyProtection="1">
      <alignment horizontal="left" vertical="center"/>
      <protection hidden="1"/>
    </xf>
    <xf numFmtId="0" fontId="3" fillId="0" borderId="1" xfId="0" applyFont="1" applyFill="1" applyBorder="1" applyAlignment="1" applyProtection="1">
      <alignment horizontal="center" vertical="center" wrapText="1"/>
      <protection hidden="1"/>
    </xf>
    <xf numFmtId="0" fontId="3" fillId="0" borderId="24" xfId="0" applyFont="1" applyFill="1" applyBorder="1" applyAlignment="1" applyProtection="1">
      <alignment horizontal="center" vertical="center" wrapText="1"/>
      <protection hidden="1"/>
    </xf>
    <xf numFmtId="0" fontId="3" fillId="0" borderId="4" xfId="0" applyFont="1" applyFill="1" applyBorder="1" applyAlignment="1" applyProtection="1">
      <alignment horizontal="center" vertical="center" wrapText="1"/>
      <protection hidden="1"/>
    </xf>
    <xf numFmtId="0" fontId="3" fillId="0" borderId="45" xfId="0" applyFont="1" applyFill="1" applyBorder="1" applyAlignment="1" applyProtection="1">
      <alignment horizontal="center" vertical="center" wrapText="1"/>
      <protection hidden="1"/>
    </xf>
    <xf numFmtId="0" fontId="3" fillId="0" borderId="26" xfId="0" applyFont="1" applyFill="1" applyBorder="1" applyAlignment="1" applyProtection="1">
      <alignment horizontal="center" vertical="center" wrapText="1"/>
      <protection hidden="1"/>
    </xf>
    <xf numFmtId="0" fontId="3" fillId="0" borderId="55" xfId="0" applyFont="1" applyFill="1" applyBorder="1" applyAlignment="1" applyProtection="1">
      <alignment horizontal="center" vertical="center" wrapText="1"/>
      <protection hidden="1"/>
    </xf>
    <xf numFmtId="0" fontId="4" fillId="0" borderId="23" xfId="0" applyFont="1" applyFill="1" applyBorder="1" applyAlignment="1" applyProtection="1">
      <alignment horizontal="center" vertical="center" wrapText="1"/>
      <protection hidden="1"/>
    </xf>
    <xf numFmtId="0" fontId="4" fillId="0" borderId="35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0" fontId="4" fillId="0" borderId="45" xfId="0" applyFont="1" applyFill="1" applyBorder="1" applyAlignment="1" applyProtection="1">
      <alignment horizontal="center" vertical="center" wrapText="1"/>
      <protection hidden="1"/>
    </xf>
    <xf numFmtId="0" fontId="4" fillId="0" borderId="29" xfId="0" applyFont="1" applyFill="1" applyBorder="1" applyAlignment="1" applyProtection="1">
      <alignment horizontal="center" vertical="center" wrapText="1"/>
      <protection hidden="1"/>
    </xf>
    <xf numFmtId="0" fontId="53" fillId="0" borderId="43" xfId="0" applyFont="1" applyFill="1" applyBorder="1" applyAlignment="1" applyProtection="1">
      <alignment horizontal="center" vertical="center" wrapText="1"/>
      <protection hidden="1"/>
    </xf>
    <xf numFmtId="0" fontId="13" fillId="0" borderId="49" xfId="0" applyFont="1" applyFill="1" applyBorder="1" applyAlignment="1" applyProtection="1">
      <alignment horizontal="center" vertical="center" shrinkToFit="1"/>
      <protection hidden="1"/>
    </xf>
    <xf numFmtId="0" fontId="13" fillId="0" borderId="51" xfId="0" applyFont="1" applyFill="1" applyBorder="1" applyAlignment="1" applyProtection="1">
      <alignment horizontal="center" vertical="center" shrinkToFit="1"/>
      <protection hidden="1"/>
    </xf>
    <xf numFmtId="166" fontId="13" fillId="3" borderId="47" xfId="0" applyNumberFormat="1" applyFont="1" applyFill="1" applyBorder="1" applyAlignment="1" applyProtection="1">
      <alignment horizontal="center" vertical="center" shrinkToFit="1"/>
      <protection locked="0" hidden="1"/>
    </xf>
    <xf numFmtId="166" fontId="13" fillId="3" borderId="14" xfId="0" applyNumberFormat="1" applyFont="1" applyFill="1" applyBorder="1" applyAlignment="1" applyProtection="1">
      <alignment horizontal="center" vertical="center" shrinkToFit="1"/>
      <protection locked="0" hidden="1"/>
    </xf>
    <xf numFmtId="0" fontId="53" fillId="0" borderId="11" xfId="0" applyFont="1" applyFill="1" applyBorder="1" applyAlignment="1" applyProtection="1">
      <alignment horizontal="center" vertical="center"/>
      <protection hidden="1"/>
    </xf>
    <xf numFmtId="0" fontId="53" fillId="0" borderId="8" xfId="0" applyFont="1" applyFill="1" applyBorder="1" applyAlignment="1" applyProtection="1">
      <alignment horizontal="center" vertical="center"/>
      <protection hidden="1"/>
    </xf>
    <xf numFmtId="0" fontId="53" fillId="0" borderId="16" xfId="0" applyFont="1" applyFill="1" applyBorder="1" applyAlignment="1" applyProtection="1">
      <alignment horizontal="center" vertical="center"/>
      <protection hidden="1"/>
    </xf>
    <xf numFmtId="0" fontId="13" fillId="0" borderId="16" xfId="0" applyFont="1" applyFill="1" applyBorder="1" applyAlignment="1" applyProtection="1">
      <alignment horizontal="center" vertical="center" shrinkToFit="1"/>
      <protection hidden="1"/>
    </xf>
    <xf numFmtId="0" fontId="2" fillId="0" borderId="40" xfId="0" applyFont="1" applyFill="1" applyBorder="1" applyAlignment="1" applyProtection="1">
      <alignment horizontal="center" vertical="center"/>
      <protection hidden="1"/>
    </xf>
    <xf numFmtId="0" fontId="50" fillId="0" borderId="36" xfId="0" applyFont="1" applyFill="1" applyBorder="1" applyAlignment="1" applyProtection="1">
      <alignment horizontal="center" vertical="center" wrapText="1"/>
      <protection hidden="1"/>
    </xf>
    <xf numFmtId="0" fontId="50" fillId="0" borderId="37" xfId="0" applyFont="1" applyFill="1" applyBorder="1" applyAlignment="1" applyProtection="1">
      <alignment horizontal="center" vertical="center" wrapText="1"/>
      <protection hidden="1"/>
    </xf>
    <xf numFmtId="0" fontId="50" fillId="0" borderId="53" xfId="0" applyFont="1" applyFill="1" applyBorder="1" applyAlignment="1" applyProtection="1">
      <alignment horizontal="center" vertical="center" wrapText="1"/>
      <protection hidden="1"/>
    </xf>
    <xf numFmtId="0" fontId="50" fillId="0" borderId="56" xfId="0" applyFont="1" applyFill="1" applyBorder="1" applyAlignment="1" applyProtection="1">
      <alignment horizontal="center" vertical="center" wrapText="1"/>
      <protection hidden="1"/>
    </xf>
    <xf numFmtId="0" fontId="50" fillId="0" borderId="57" xfId="0" applyFont="1" applyFill="1" applyBorder="1" applyAlignment="1" applyProtection="1">
      <alignment horizontal="center" vertical="center" wrapText="1"/>
      <protection hidden="1"/>
    </xf>
    <xf numFmtId="0" fontId="50" fillId="0" borderId="27" xfId="0" applyFont="1" applyFill="1" applyBorder="1" applyAlignment="1" applyProtection="1">
      <alignment horizontal="center" vertical="center" wrapText="1"/>
      <protection hidden="1"/>
    </xf>
    <xf numFmtId="0" fontId="2" fillId="0" borderId="3" xfId="0" applyFont="1" applyFill="1" applyBorder="1" applyAlignment="1" applyProtection="1">
      <alignment horizontal="center"/>
      <protection hidden="1"/>
    </xf>
    <xf numFmtId="0" fontId="53" fillId="0" borderId="18" xfId="0" applyNumberFormat="1" applyFont="1" applyFill="1" applyBorder="1" applyAlignment="1" applyProtection="1">
      <alignment horizontal="center" vertical="center"/>
      <protection hidden="1"/>
    </xf>
    <xf numFmtId="0" fontId="14" fillId="9" borderId="1" xfId="0" applyFont="1" applyFill="1" applyBorder="1" applyAlignment="1" applyProtection="1">
      <alignment horizontal="center" vertical="center"/>
      <protection hidden="1"/>
    </xf>
    <xf numFmtId="0" fontId="14" fillId="9" borderId="2" xfId="0" applyFont="1" applyFill="1" applyBorder="1" applyAlignment="1" applyProtection="1">
      <alignment horizontal="center" vertical="center"/>
      <protection hidden="1"/>
    </xf>
    <xf numFmtId="0" fontId="14" fillId="9" borderId="4" xfId="0" applyFont="1" applyFill="1" applyBorder="1" applyAlignment="1" applyProtection="1">
      <alignment horizontal="center" vertical="center"/>
      <protection hidden="1"/>
    </xf>
    <xf numFmtId="0" fontId="14" fillId="9" borderId="5" xfId="0" applyFont="1" applyFill="1" applyBorder="1" applyAlignment="1" applyProtection="1">
      <alignment horizontal="center" vertical="center"/>
      <protection hidden="1"/>
    </xf>
    <xf numFmtId="0" fontId="14" fillId="9" borderId="26" xfId="0" applyFont="1" applyFill="1" applyBorder="1" applyAlignment="1" applyProtection="1">
      <alignment horizontal="center" vertical="center"/>
      <protection hidden="1"/>
    </xf>
    <xf numFmtId="0" fontId="14" fillId="9" borderId="27" xfId="0" applyFont="1" applyFill="1" applyBorder="1" applyAlignment="1" applyProtection="1">
      <alignment horizontal="center" vertical="center"/>
      <protection hidden="1"/>
    </xf>
    <xf numFmtId="0" fontId="53" fillId="0" borderId="1" xfId="0" applyFont="1" applyFill="1" applyBorder="1" applyAlignment="1" applyProtection="1">
      <alignment horizontal="center" vertical="center"/>
      <protection hidden="1"/>
    </xf>
    <xf numFmtId="0" fontId="53" fillId="0" borderId="23" xfId="0" applyFont="1" applyFill="1" applyBorder="1" applyAlignment="1" applyProtection="1">
      <alignment horizontal="center" vertical="center"/>
      <protection hidden="1"/>
    </xf>
    <xf numFmtId="0" fontId="53" fillId="0" borderId="2" xfId="0" applyFont="1" applyFill="1" applyBorder="1" applyAlignment="1" applyProtection="1">
      <alignment horizontal="center" vertical="center"/>
      <protection hidden="1"/>
    </xf>
    <xf numFmtId="0" fontId="53" fillId="0" borderId="4" xfId="0" applyFont="1" applyFill="1" applyBorder="1" applyAlignment="1" applyProtection="1">
      <alignment horizontal="center" vertical="center"/>
      <protection hidden="1"/>
    </xf>
    <xf numFmtId="0" fontId="53" fillId="0" borderId="0" xfId="0" applyFont="1" applyFill="1" applyBorder="1" applyAlignment="1" applyProtection="1">
      <alignment horizontal="center" vertical="center"/>
      <protection hidden="1"/>
    </xf>
    <xf numFmtId="0" fontId="53" fillId="0" borderId="5" xfId="0" applyFont="1" applyFill="1" applyBorder="1" applyAlignment="1" applyProtection="1">
      <alignment horizontal="center" vertical="center"/>
      <protection hidden="1"/>
    </xf>
    <xf numFmtId="0" fontId="53" fillId="0" borderId="26" xfId="0" applyFont="1" applyFill="1" applyBorder="1" applyAlignment="1" applyProtection="1">
      <alignment horizontal="center" vertical="center"/>
      <protection hidden="1"/>
    </xf>
    <xf numFmtId="0" fontId="53" fillId="0" borderId="57" xfId="0" applyFont="1" applyFill="1" applyBorder="1" applyAlignment="1" applyProtection="1">
      <alignment horizontal="center" vertical="center"/>
      <protection hidden="1"/>
    </xf>
    <xf numFmtId="0" fontId="53" fillId="0" borderId="27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1" fillId="0" borderId="23" xfId="0" applyFont="1" applyFill="1" applyBorder="1" applyAlignment="1" applyProtection="1">
      <alignment horizontal="center" vertical="center"/>
      <protection hidden="1"/>
    </xf>
    <xf numFmtId="0" fontId="1" fillId="0" borderId="2" xfId="0" applyFont="1" applyFill="1" applyBorder="1" applyAlignment="1" applyProtection="1">
      <alignment horizontal="center" vertical="center"/>
      <protection hidden="1"/>
    </xf>
    <xf numFmtId="0" fontId="1" fillId="0" borderId="4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1" fillId="0" borderId="5" xfId="0" applyFont="1" applyFill="1" applyBorder="1" applyAlignment="1" applyProtection="1">
      <alignment horizontal="center" vertical="center"/>
      <protection hidden="1"/>
    </xf>
    <xf numFmtId="0" fontId="1" fillId="0" borderId="26" xfId="0" applyFont="1" applyFill="1" applyBorder="1" applyAlignment="1" applyProtection="1">
      <alignment horizontal="center" vertical="center"/>
      <protection hidden="1"/>
    </xf>
    <xf numFmtId="0" fontId="1" fillId="0" borderId="57" xfId="0" applyFont="1" applyFill="1" applyBorder="1" applyAlignment="1" applyProtection="1">
      <alignment horizontal="center" vertical="center"/>
      <protection hidden="1"/>
    </xf>
    <xf numFmtId="0" fontId="1" fillId="0" borderId="27" xfId="0" applyFont="1" applyFill="1" applyBorder="1" applyAlignment="1" applyProtection="1">
      <alignment horizontal="center" vertical="center"/>
      <protection hidden="1"/>
    </xf>
    <xf numFmtId="0" fontId="54" fillId="0" borderId="52" xfId="0" applyNumberFormat="1" applyFont="1" applyFill="1" applyBorder="1" applyAlignment="1" applyProtection="1">
      <alignment horizontal="center" vertical="center" shrinkToFit="1"/>
      <protection hidden="1"/>
    </xf>
    <xf numFmtId="166" fontId="13" fillId="3" borderId="54" xfId="0" applyNumberFormat="1" applyFont="1" applyFill="1" applyBorder="1" applyAlignment="1" applyProtection="1">
      <alignment horizontal="center" vertical="center" shrinkToFit="1"/>
      <protection locked="0" hidden="1"/>
    </xf>
    <xf numFmtId="166" fontId="13" fillId="3" borderId="48" xfId="0" applyNumberFormat="1" applyFont="1" applyFill="1" applyBorder="1" applyAlignment="1" applyProtection="1">
      <alignment horizontal="center" vertical="center" shrinkToFit="1"/>
      <protection locked="0" hidden="1"/>
    </xf>
    <xf numFmtId="166" fontId="13" fillId="3" borderId="50" xfId="0" applyNumberFormat="1" applyFont="1" applyFill="1" applyBorder="1" applyAlignment="1" applyProtection="1">
      <alignment horizontal="center" vertical="center" shrinkToFit="1"/>
      <protection locked="0" hidden="1"/>
    </xf>
    <xf numFmtId="0" fontId="13" fillId="3" borderId="49" xfId="0" applyNumberFormat="1" applyFont="1" applyFill="1" applyBorder="1" applyAlignment="1" applyProtection="1">
      <alignment horizontal="center" vertical="center" shrinkToFit="1"/>
      <protection locked="0" hidden="1"/>
    </xf>
    <xf numFmtId="0" fontId="13" fillId="3" borderId="51" xfId="0" applyNumberFormat="1" applyFont="1" applyFill="1" applyBorder="1" applyAlignment="1" applyProtection="1">
      <alignment horizontal="center" vertical="center" shrinkToFit="1"/>
      <protection locked="0" hidden="1"/>
    </xf>
    <xf numFmtId="0" fontId="5" fillId="0" borderId="15" xfId="0" applyFont="1" applyFill="1" applyBorder="1" applyAlignment="1" applyProtection="1">
      <alignment horizontal="center" vertical="center"/>
      <protection hidden="1"/>
    </xf>
    <xf numFmtId="0" fontId="5" fillId="0" borderId="16" xfId="0" applyFont="1" applyFill="1" applyBorder="1" applyAlignment="1" applyProtection="1">
      <alignment horizontal="center" vertical="center"/>
      <protection hidden="1"/>
    </xf>
    <xf numFmtId="0" fontId="14" fillId="9" borderId="57" xfId="0" applyFont="1" applyFill="1" applyBorder="1" applyAlignment="1" applyProtection="1">
      <alignment horizontal="center" vertical="center"/>
      <protection hidden="1"/>
    </xf>
    <xf numFmtId="0" fontId="15" fillId="0" borderId="115" xfId="0" applyFont="1" applyFill="1" applyBorder="1" applyAlignment="1" applyProtection="1">
      <alignment horizontal="center" vertical="center" wrapText="1"/>
      <protection hidden="1"/>
    </xf>
    <xf numFmtId="0" fontId="15" fillId="0" borderId="121" xfId="0" applyFont="1" applyFill="1" applyBorder="1" applyAlignment="1" applyProtection="1">
      <alignment horizontal="center" vertical="center" wrapText="1"/>
      <protection hidden="1"/>
    </xf>
    <xf numFmtId="0" fontId="2" fillId="0" borderId="116" xfId="0" applyFont="1" applyFill="1" applyBorder="1" applyAlignment="1" applyProtection="1">
      <alignment horizontal="center" vertical="center" wrapText="1"/>
      <protection hidden="1"/>
    </xf>
    <xf numFmtId="0" fontId="2" fillId="0" borderId="23" xfId="0" applyFont="1" applyFill="1" applyBorder="1" applyAlignment="1" applyProtection="1">
      <alignment horizontal="center" vertical="center" wrapText="1"/>
      <protection hidden="1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0" fontId="2" fillId="0" borderId="122" xfId="0" applyFont="1" applyFill="1" applyBorder="1" applyAlignment="1" applyProtection="1">
      <alignment horizontal="center" vertical="center" wrapText="1"/>
      <protection hidden="1"/>
    </xf>
    <xf numFmtId="0" fontId="2" fillId="0" borderId="57" xfId="0" applyFont="1" applyFill="1" applyBorder="1" applyAlignment="1" applyProtection="1">
      <alignment horizontal="center" vertical="center" wrapText="1"/>
      <protection hidden="1"/>
    </xf>
    <xf numFmtId="0" fontId="2" fillId="0" borderId="27" xfId="0" applyFont="1" applyFill="1" applyBorder="1" applyAlignment="1" applyProtection="1">
      <alignment horizontal="center" vertical="center" wrapText="1"/>
      <protection hidden="1"/>
    </xf>
    <xf numFmtId="0" fontId="2" fillId="0" borderId="59" xfId="0" applyFont="1" applyFill="1" applyBorder="1" applyAlignment="1" applyProtection="1">
      <alignment horizontal="center" vertical="center" wrapText="1"/>
      <protection hidden="1"/>
    </xf>
    <xf numFmtId="0" fontId="0" fillId="0" borderId="9" xfId="0" applyFont="1" applyFill="1" applyBorder="1" applyAlignment="1" applyProtection="1">
      <alignment horizontal="center" vertical="center"/>
      <protection hidden="1"/>
    </xf>
    <xf numFmtId="0" fontId="0" fillId="0" borderId="10" xfId="0" applyFont="1" applyFill="1" applyBorder="1" applyAlignment="1" applyProtection="1">
      <alignment horizontal="center" vertical="center"/>
      <protection hidden="1"/>
    </xf>
    <xf numFmtId="0" fontId="53" fillId="0" borderId="48" xfId="0" applyNumberFormat="1" applyFont="1" applyFill="1" applyBorder="1" applyAlignment="1" applyProtection="1">
      <alignment horizontal="center" vertical="center"/>
      <protection hidden="1"/>
    </xf>
    <xf numFmtId="0" fontId="53" fillId="0" borderId="49" xfId="0" applyFont="1" applyFill="1" applyBorder="1" applyAlignment="1" applyProtection="1">
      <alignment horizontal="center" vertical="center"/>
      <protection hidden="1"/>
    </xf>
    <xf numFmtId="0" fontId="53" fillId="0" borderId="37" xfId="0" applyFont="1" applyFill="1" applyBorder="1" applyAlignment="1" applyProtection="1">
      <alignment horizontal="center" vertical="center"/>
      <protection hidden="1"/>
    </xf>
    <xf numFmtId="0" fontId="52" fillId="0" borderId="123" xfId="0" applyFont="1" applyFill="1" applyBorder="1" applyAlignment="1" applyProtection="1">
      <alignment horizontal="center" vertical="top"/>
      <protection hidden="1"/>
    </xf>
    <xf numFmtId="0" fontId="52" fillId="0" borderId="124" xfId="0" applyFont="1" applyFill="1" applyBorder="1" applyAlignment="1" applyProtection="1">
      <alignment horizontal="center" vertical="top"/>
      <protection hidden="1"/>
    </xf>
    <xf numFmtId="0" fontId="52" fillId="0" borderId="125" xfId="0" applyFont="1" applyFill="1" applyBorder="1" applyAlignment="1" applyProtection="1">
      <alignment horizontal="center" vertical="top"/>
      <protection hidden="1"/>
    </xf>
    <xf numFmtId="0" fontId="53" fillId="0" borderId="126" xfId="0" applyFont="1" applyFill="1" applyBorder="1" applyAlignment="1" applyProtection="1">
      <alignment horizontal="center" vertical="center" shrinkToFit="1"/>
      <protection hidden="1"/>
    </xf>
    <xf numFmtId="0" fontId="53" fillId="0" borderId="127" xfId="0" applyFont="1" applyFill="1" applyBorder="1" applyAlignment="1" applyProtection="1">
      <alignment horizontal="center" vertical="center" shrinkToFit="1"/>
      <protection hidden="1"/>
    </xf>
    <xf numFmtId="0" fontId="53" fillId="0" borderId="128" xfId="0" applyFont="1" applyFill="1" applyBorder="1" applyAlignment="1" applyProtection="1">
      <alignment horizontal="center" vertical="center" shrinkToFit="1"/>
      <protection hidden="1"/>
    </xf>
    <xf numFmtId="0" fontId="6" fillId="0" borderId="1" xfId="0" applyFont="1" applyFill="1" applyBorder="1" applyAlignment="1" applyProtection="1">
      <alignment horizontal="center" vertical="top"/>
      <protection hidden="1"/>
    </xf>
    <xf numFmtId="0" fontId="6" fillId="0" borderId="23" xfId="0" applyFont="1" applyFill="1" applyBorder="1" applyAlignment="1" applyProtection="1">
      <alignment horizontal="center" vertical="top"/>
      <protection hidden="1"/>
    </xf>
    <xf numFmtId="0" fontId="6" fillId="0" borderId="2" xfId="0" applyFont="1" applyFill="1" applyBorder="1" applyAlignment="1" applyProtection="1">
      <alignment horizontal="center" vertical="top"/>
      <protection hidden="1"/>
    </xf>
    <xf numFmtId="0" fontId="6" fillId="0" borderId="4" xfId="0" applyFont="1" applyFill="1" applyBorder="1" applyAlignment="1" applyProtection="1">
      <alignment horizontal="center" vertical="top"/>
      <protection hidden="1"/>
    </xf>
    <xf numFmtId="0" fontId="6" fillId="0" borderId="0" xfId="0" applyFont="1" applyFill="1" applyBorder="1" applyAlignment="1" applyProtection="1">
      <alignment horizontal="center" vertical="top"/>
      <protection hidden="1"/>
    </xf>
    <xf numFmtId="0" fontId="6" fillId="0" borderId="5" xfId="0" applyFont="1" applyFill="1" applyBorder="1" applyAlignment="1" applyProtection="1">
      <alignment horizontal="center" vertical="top"/>
      <protection hidden="1"/>
    </xf>
    <xf numFmtId="0" fontId="6" fillId="0" borderId="26" xfId="0" applyFont="1" applyFill="1" applyBorder="1" applyAlignment="1" applyProtection="1">
      <alignment horizontal="center" vertical="top"/>
      <protection hidden="1"/>
    </xf>
    <xf numFmtId="0" fontId="6" fillId="0" borderId="57" xfId="0" applyFont="1" applyFill="1" applyBorder="1" applyAlignment="1" applyProtection="1">
      <alignment horizontal="center" vertical="top"/>
      <protection hidden="1"/>
    </xf>
    <xf numFmtId="0" fontId="6" fillId="0" borderId="27" xfId="0" applyFont="1" applyFill="1" applyBorder="1" applyAlignment="1" applyProtection="1">
      <alignment horizontal="center" vertical="top"/>
      <protection hidden="1"/>
    </xf>
    <xf numFmtId="0" fontId="51" fillId="0" borderId="54" xfId="0" applyFont="1" applyFill="1" applyBorder="1" applyAlignment="1" applyProtection="1">
      <alignment horizontal="center" vertical="center" wrapText="1"/>
      <protection hidden="1"/>
    </xf>
    <xf numFmtId="0" fontId="53" fillId="0" borderId="44" xfId="0" applyFont="1" applyFill="1" applyBorder="1" applyAlignment="1" applyProtection="1">
      <alignment horizontal="center" vertical="center"/>
      <protection hidden="1"/>
    </xf>
    <xf numFmtId="0" fontId="53" fillId="0" borderId="33" xfId="0" applyFont="1" applyFill="1" applyBorder="1" applyAlignment="1" applyProtection="1">
      <alignment horizontal="center" vertical="center"/>
      <protection hidden="1"/>
    </xf>
    <xf numFmtId="0" fontId="6" fillId="0" borderId="129" xfId="0" applyFont="1" applyFill="1" applyBorder="1" applyAlignment="1" applyProtection="1">
      <alignment horizontal="center" vertical="top"/>
      <protection hidden="1"/>
    </xf>
    <xf numFmtId="0" fontId="6" fillId="0" borderId="124" xfId="0" applyFont="1" applyFill="1" applyBorder="1" applyAlignment="1" applyProtection="1">
      <alignment horizontal="center" vertical="top"/>
      <protection hidden="1"/>
    </xf>
    <xf numFmtId="0" fontId="6" fillId="0" borderId="125" xfId="0" applyFont="1" applyFill="1" applyBorder="1" applyAlignment="1" applyProtection="1">
      <alignment horizontal="center" vertical="top"/>
      <protection hidden="1"/>
    </xf>
    <xf numFmtId="0" fontId="53" fillId="3" borderId="1" xfId="0" applyFont="1" applyFill="1" applyBorder="1" applyAlignment="1" applyProtection="1">
      <alignment horizontal="center" vertical="top" wrapText="1"/>
      <protection locked="0" hidden="1"/>
    </xf>
    <xf numFmtId="0" fontId="53" fillId="3" borderId="23" xfId="0" applyFont="1" applyFill="1" applyBorder="1" applyAlignment="1" applyProtection="1">
      <alignment horizontal="center" vertical="top" wrapText="1"/>
      <protection locked="0" hidden="1"/>
    </xf>
    <xf numFmtId="0" fontId="53" fillId="3" borderId="2" xfId="0" applyFont="1" applyFill="1" applyBorder="1" applyAlignment="1" applyProtection="1">
      <alignment horizontal="center" vertical="top" wrapText="1"/>
      <protection locked="0" hidden="1"/>
    </xf>
    <xf numFmtId="0" fontId="53" fillId="3" borderId="4" xfId="0" applyFont="1" applyFill="1" applyBorder="1" applyAlignment="1" applyProtection="1">
      <alignment horizontal="center" vertical="top" wrapText="1"/>
      <protection locked="0" hidden="1"/>
    </xf>
    <xf numFmtId="0" fontId="53" fillId="3" borderId="0" xfId="0" applyFont="1" applyFill="1" applyBorder="1" applyAlignment="1" applyProtection="1">
      <alignment horizontal="center" vertical="top" wrapText="1"/>
      <protection locked="0" hidden="1"/>
    </xf>
    <xf numFmtId="0" fontId="53" fillId="3" borderId="5" xfId="0" applyFont="1" applyFill="1" applyBorder="1" applyAlignment="1" applyProtection="1">
      <alignment horizontal="center" vertical="top" wrapText="1"/>
      <protection locked="0" hidden="1"/>
    </xf>
    <xf numFmtId="0" fontId="43" fillId="5" borderId="68" xfId="0" applyFont="1" applyFill="1" applyBorder="1" applyAlignment="1" applyProtection="1">
      <alignment horizontal="center" vertical="center"/>
      <protection hidden="1"/>
    </xf>
    <xf numFmtId="0" fontId="6" fillId="0" borderId="4" xfId="0" applyFont="1" applyFill="1" applyBorder="1" applyAlignment="1" applyProtection="1">
      <alignment horizontal="left" vertical="center" wrapText="1"/>
      <protection hidden="1"/>
    </xf>
    <xf numFmtId="0" fontId="6" fillId="0" borderId="4" xfId="0" applyFont="1" applyFill="1" applyBorder="1" applyAlignment="1" applyProtection="1">
      <alignment horizontal="left" vertical="center"/>
      <protection hidden="1"/>
    </xf>
    <xf numFmtId="166" fontId="13" fillId="3" borderId="15" xfId="0" applyNumberFormat="1" applyFont="1" applyFill="1" applyBorder="1" applyAlignment="1" applyProtection="1">
      <alignment horizontal="center" vertical="center" shrinkToFit="1"/>
      <protection locked="0" hidden="1"/>
    </xf>
    <xf numFmtId="0" fontId="13" fillId="3" borderId="16" xfId="0" applyNumberFormat="1" applyFont="1" applyFill="1" applyBorder="1" applyAlignment="1" applyProtection="1">
      <alignment horizontal="center" vertical="center" shrinkToFit="1"/>
      <protection locked="0" hidden="1"/>
    </xf>
    <xf numFmtId="1" fontId="45" fillId="0" borderId="48" xfId="0" applyNumberFormat="1" applyFont="1" applyFill="1" applyBorder="1" applyAlignment="1" applyProtection="1">
      <alignment horizontal="center" vertical="center"/>
      <protection hidden="1"/>
    </xf>
    <xf numFmtId="1" fontId="45" fillId="0" borderId="15" xfId="0" applyNumberFormat="1" applyFont="1" applyFill="1" applyBorder="1" applyAlignment="1" applyProtection="1">
      <alignment horizontal="center" vertical="center"/>
      <protection hidden="1"/>
    </xf>
    <xf numFmtId="0" fontId="4" fillId="0" borderId="26" xfId="0" applyFont="1" applyFill="1" applyBorder="1" applyAlignment="1" applyProtection="1">
      <alignment horizontal="center"/>
      <protection hidden="1"/>
    </xf>
    <xf numFmtId="0" fontId="4" fillId="0" borderId="57" xfId="0" applyFont="1" applyFill="1" applyBorder="1" applyAlignment="1" applyProtection="1">
      <alignment horizontal="center"/>
      <protection hidden="1"/>
    </xf>
    <xf numFmtId="0" fontId="54" fillId="0" borderId="52" xfId="0" applyFont="1" applyFill="1" applyBorder="1" applyAlignment="1" applyProtection="1">
      <alignment horizontal="center" vertical="center" shrinkToFit="1"/>
      <protection hidden="1"/>
    </xf>
    <xf numFmtId="0" fontId="36" fillId="6" borderId="0" xfId="0" applyFont="1" applyFill="1" applyAlignment="1" applyProtection="1">
      <alignment horizontal="center" vertical="center" textRotation="90"/>
      <protection hidden="1"/>
    </xf>
    <xf numFmtId="14" fontId="2" fillId="0" borderId="63" xfId="0" applyNumberFormat="1" applyFont="1" applyBorder="1" applyAlignment="1" applyProtection="1">
      <alignment horizontal="center"/>
      <protection hidden="1"/>
    </xf>
    <xf numFmtId="0" fontId="18" fillId="0" borderId="0" xfId="0" applyFont="1" applyAlignment="1" applyProtection="1">
      <alignment horizontal="left" vertical="top" wrapText="1"/>
      <protection hidden="1"/>
    </xf>
    <xf numFmtId="0" fontId="18" fillId="0" borderId="0" xfId="0" applyFont="1" applyAlignment="1" applyProtection="1">
      <alignment horizont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34" fillId="0" borderId="0" xfId="0" applyFont="1" applyFill="1" applyAlignment="1" applyProtection="1">
      <alignment horizontal="left" vertical="center"/>
      <protection hidden="1"/>
    </xf>
    <xf numFmtId="0" fontId="2" fillId="0" borderId="63" xfId="0" applyFont="1" applyBorder="1" applyAlignment="1" applyProtection="1">
      <alignment horizontal="center" wrapText="1"/>
      <protection hidden="1"/>
    </xf>
    <xf numFmtId="0" fontId="10" fillId="0" borderId="0" xfId="0" applyFont="1" applyBorder="1" applyAlignment="1" applyProtection="1">
      <alignment horizontal="left" vertical="top" wrapText="1"/>
      <protection hidden="1"/>
    </xf>
    <xf numFmtId="0" fontId="2" fillId="0" borderId="63" xfId="0" applyFont="1" applyBorder="1" applyAlignment="1" applyProtection="1">
      <alignment horizontal="center"/>
      <protection hidden="1"/>
    </xf>
    <xf numFmtId="0" fontId="22" fillId="0" borderId="64" xfId="0" applyFont="1" applyBorder="1" applyAlignment="1" applyProtection="1">
      <alignment horizontal="left" vertical="top"/>
      <protection hidden="1"/>
    </xf>
    <xf numFmtId="0" fontId="26" fillId="0" borderId="0" xfId="0" applyFont="1" applyAlignment="1" applyProtection="1">
      <alignment horizontal="left"/>
      <protection hidden="1"/>
    </xf>
    <xf numFmtId="0" fontId="33" fillId="0" borderId="0" xfId="0" applyFont="1" applyAlignment="1" applyProtection="1">
      <alignment horizontal="left"/>
      <protection hidden="1"/>
    </xf>
    <xf numFmtId="0" fontId="32" fillId="0" borderId="0" xfId="0" applyFont="1" applyAlignment="1" applyProtection="1">
      <alignment horizontal="left"/>
      <protection hidden="1"/>
    </xf>
    <xf numFmtId="0" fontId="0" fillId="0" borderId="0" xfId="0" applyAlignment="1" applyProtection="1">
      <alignment horizontal="center"/>
      <protection hidden="1"/>
    </xf>
    <xf numFmtId="0" fontId="26" fillId="0" borderId="0" xfId="0" applyFont="1" applyAlignment="1" applyProtection="1">
      <alignment horizontal="center" vertical="center" wrapText="1"/>
      <protection hidden="1"/>
    </xf>
    <xf numFmtId="0" fontId="30" fillId="0" borderId="0" xfId="0" applyFont="1" applyAlignment="1" applyProtection="1">
      <alignment horizontal="left"/>
      <protection hidden="1"/>
    </xf>
    <xf numFmtId="49" fontId="26" fillId="3" borderId="63" xfId="0" applyNumberFormat="1" applyFont="1" applyFill="1" applyBorder="1" applyAlignment="1" applyProtection="1">
      <alignment horizontal="center"/>
      <protection locked="0" hidden="1"/>
    </xf>
    <xf numFmtId="0" fontId="26" fillId="0" borderId="0" xfId="0" applyFont="1" applyFill="1" applyAlignment="1" applyProtection="1">
      <alignment horizontal="left"/>
      <protection hidden="1"/>
    </xf>
    <xf numFmtId="0" fontId="31" fillId="0" borderId="0" xfId="0" applyFont="1" applyAlignment="1" applyProtection="1">
      <alignment horizontal="left"/>
      <protection hidden="1"/>
    </xf>
    <xf numFmtId="0" fontId="35" fillId="0" borderId="0" xfId="0" applyFont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horizontal="right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164" fontId="26" fillId="3" borderId="75" xfId="3" applyFont="1" applyFill="1" applyBorder="1" applyAlignment="1" applyProtection="1">
      <alignment horizontal="center" vertical="center"/>
      <protection locked="0" hidden="1"/>
    </xf>
    <xf numFmtId="164" fontId="26" fillId="3" borderId="76" xfId="3" applyFont="1" applyFill="1" applyBorder="1" applyAlignment="1" applyProtection="1">
      <alignment horizontal="center" vertical="center"/>
      <protection locked="0" hidden="1"/>
    </xf>
    <xf numFmtId="164" fontId="26" fillId="3" borderId="77" xfId="3" applyFont="1" applyFill="1" applyBorder="1" applyAlignment="1" applyProtection="1">
      <alignment horizontal="center" vertical="center"/>
      <protection locked="0" hidden="1"/>
    </xf>
    <xf numFmtId="164" fontId="26" fillId="3" borderId="25" xfId="3" applyFont="1" applyFill="1" applyBorder="1" applyAlignment="1" applyProtection="1">
      <alignment horizontal="center" vertical="center"/>
      <protection locked="0" hidden="1"/>
    </xf>
    <xf numFmtId="0" fontId="26" fillId="0" borderId="0" xfId="0" applyFont="1" applyFill="1" applyAlignment="1" applyProtection="1">
      <alignment horizontal="center" vertical="center"/>
      <protection hidden="1"/>
    </xf>
    <xf numFmtId="0" fontId="48" fillId="3" borderId="75" xfId="3" applyNumberFormat="1" applyFont="1" applyFill="1" applyBorder="1" applyAlignment="1" applyProtection="1">
      <alignment horizontal="center" vertical="center"/>
      <protection locked="0" hidden="1"/>
    </xf>
    <xf numFmtId="0" fontId="48" fillId="3" borderId="77" xfId="3" applyNumberFormat="1" applyFont="1" applyFill="1" applyBorder="1" applyAlignment="1" applyProtection="1">
      <alignment horizontal="center" vertical="center"/>
      <protection locked="0" hidden="1"/>
    </xf>
    <xf numFmtId="0" fontId="48" fillId="0" borderId="105" xfId="0" applyFont="1" applyBorder="1" applyAlignment="1" applyProtection="1">
      <alignment horizontal="right"/>
      <protection hidden="1"/>
    </xf>
    <xf numFmtId="0" fontId="48" fillId="0" borderId="106" xfId="0" applyFont="1" applyBorder="1" applyAlignment="1" applyProtection="1">
      <alignment horizontal="right"/>
      <protection hidden="1"/>
    </xf>
    <xf numFmtId="0" fontId="26" fillId="0" borderId="63" xfId="0" applyFont="1" applyBorder="1" applyAlignment="1" applyProtection="1">
      <alignment horizontal="center" vertical="center"/>
      <protection hidden="1"/>
    </xf>
    <xf numFmtId="0" fontId="26" fillId="0" borderId="63" xfId="0" applyFont="1" applyFill="1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alignment horizontal="center"/>
      <protection hidden="1"/>
    </xf>
    <xf numFmtId="0" fontId="0" fillId="0" borderId="63" xfId="0" applyFill="1" applyBorder="1" applyAlignment="1" applyProtection="1">
      <alignment horizontal="center"/>
      <protection hidden="1"/>
    </xf>
    <xf numFmtId="0" fontId="34" fillId="0" borderId="0" xfId="0" applyFont="1" applyAlignment="1" applyProtection="1">
      <alignment horizontal="center"/>
      <protection hidden="1"/>
    </xf>
    <xf numFmtId="0" fontId="10" fillId="0" borderId="0" xfId="0" applyFont="1" applyBorder="1" applyAlignment="1" applyProtection="1">
      <alignment horizontal="left" vertical="top"/>
      <protection hidden="1"/>
    </xf>
    <xf numFmtId="0" fontId="10" fillId="0" borderId="64" xfId="0" applyFont="1" applyBorder="1" applyAlignment="1" applyProtection="1">
      <alignment horizontal="left" vertical="top"/>
      <protection hidden="1"/>
    </xf>
    <xf numFmtId="0" fontId="34" fillId="0" borderId="64" xfId="0" applyFont="1" applyBorder="1" applyAlignment="1" applyProtection="1">
      <alignment horizontal="left" vertical="top"/>
      <protection hidden="1"/>
    </xf>
    <xf numFmtId="0" fontId="32" fillId="0" borderId="0" xfId="0" applyFont="1" applyAlignment="1" applyProtection="1">
      <alignment horizontal="center" vertical="center"/>
      <protection hidden="1"/>
    </xf>
    <xf numFmtId="164" fontId="32" fillId="0" borderId="0" xfId="3" applyFont="1" applyBorder="1" applyAlignment="1" applyProtection="1">
      <alignment horizontal="center" vertical="center"/>
      <protection hidden="1"/>
    </xf>
    <xf numFmtId="164" fontId="32" fillId="0" borderId="64" xfId="3" applyFont="1" applyBorder="1" applyAlignment="1" applyProtection="1">
      <alignment horizontal="center" vertical="center"/>
      <protection hidden="1"/>
    </xf>
    <xf numFmtId="0" fontId="32" fillId="3" borderId="63" xfId="0" applyFont="1" applyFill="1" applyBorder="1" applyAlignment="1" applyProtection="1">
      <alignment horizontal="center"/>
      <protection locked="0" hidden="1"/>
    </xf>
    <xf numFmtId="0" fontId="25" fillId="0" borderId="91" xfId="0" applyFont="1" applyBorder="1" applyAlignment="1">
      <alignment horizontal="center" wrapText="1"/>
    </xf>
    <xf numFmtId="0" fontId="25" fillId="0" borderId="93" xfId="0" applyFont="1" applyBorder="1" applyAlignment="1">
      <alignment horizontal="center"/>
    </xf>
    <xf numFmtId="0" fontId="25" fillId="0" borderId="91" xfId="0" applyFont="1" applyBorder="1" applyAlignment="1">
      <alignment horizontal="center"/>
    </xf>
    <xf numFmtId="0" fontId="0" fillId="0" borderId="135" xfId="0" applyBorder="1" applyAlignment="1">
      <alignment horizontal="center"/>
    </xf>
    <xf numFmtId="0" fontId="0" fillId="0" borderId="136" xfId="0" applyBorder="1" applyAlignment="1">
      <alignment horizontal="center"/>
    </xf>
    <xf numFmtId="0" fontId="0" fillId="0" borderId="82" xfId="0" applyBorder="1" applyAlignment="1">
      <alignment horizontal="center"/>
    </xf>
    <xf numFmtId="0" fontId="0" fillId="0" borderId="83" xfId="0" applyBorder="1" applyAlignment="1">
      <alignment horizontal="center"/>
    </xf>
    <xf numFmtId="0" fontId="26" fillId="0" borderId="0" xfId="0" applyFont="1" applyFill="1" applyAlignment="1" applyProtection="1">
      <alignment horizontal="center"/>
      <protection hidden="1"/>
    </xf>
    <xf numFmtId="0" fontId="26" fillId="0" borderId="63" xfId="0" applyFont="1" applyFill="1" applyBorder="1" applyAlignment="1" applyProtection="1">
      <alignment horizontal="center"/>
      <protection hidden="1"/>
    </xf>
    <xf numFmtId="0" fontId="27" fillId="0" borderId="0" xfId="0" applyFont="1" applyFill="1" applyAlignment="1" applyProtection="1">
      <alignment horizontal="center" vertical="top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26" fillId="0" borderId="75" xfId="0" applyFont="1" applyFill="1" applyBorder="1" applyAlignment="1" applyProtection="1">
      <alignment horizontal="center" vertical="center"/>
      <protection hidden="1"/>
    </xf>
    <xf numFmtId="0" fontId="26" fillId="0" borderId="77" xfId="0" applyFont="1" applyFill="1" applyBorder="1" applyAlignment="1" applyProtection="1">
      <alignment horizontal="center" vertical="center"/>
      <protection hidden="1"/>
    </xf>
    <xf numFmtId="0" fontId="26" fillId="0" borderId="76" xfId="0" applyFont="1" applyFill="1" applyBorder="1" applyAlignment="1" applyProtection="1">
      <alignment horizontal="center" vertical="center"/>
      <protection hidden="1"/>
    </xf>
    <xf numFmtId="0" fontId="32" fillId="0" borderId="0" xfId="0" applyFont="1" applyFill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16" fillId="0" borderId="0" xfId="0" applyFont="1" applyAlignment="1" applyProtection="1">
      <alignment horizontal="center"/>
      <protection hidden="1"/>
    </xf>
    <xf numFmtId="0" fontId="30" fillId="0" borderId="0" xfId="0" applyFont="1" applyFill="1" applyAlignment="1" applyProtection="1">
      <alignment horizontal="center"/>
      <protection hidden="1"/>
    </xf>
    <xf numFmtId="0" fontId="31" fillId="0" borderId="0" xfId="0" applyFont="1" applyFill="1" applyAlignment="1" applyProtection="1">
      <alignment horizontal="center"/>
      <protection hidden="1"/>
    </xf>
    <xf numFmtId="0" fontId="27" fillId="3" borderId="0" xfId="0" applyFont="1" applyFill="1" applyAlignment="1" applyProtection="1">
      <alignment horizontal="center" vertical="top"/>
      <protection locked="0" hidden="1"/>
    </xf>
    <xf numFmtId="0" fontId="26" fillId="3" borderId="75" xfId="0" applyFont="1" applyFill="1" applyBorder="1" applyAlignment="1" applyProtection="1">
      <alignment horizontal="center" vertical="center"/>
      <protection locked="0" hidden="1"/>
    </xf>
    <xf numFmtId="0" fontId="26" fillId="3" borderId="77" xfId="0" applyFont="1" applyFill="1" applyBorder="1" applyAlignment="1" applyProtection="1">
      <alignment horizontal="center" vertical="center"/>
      <protection locked="0" hidden="1"/>
    </xf>
    <xf numFmtId="0" fontId="34" fillId="0" borderId="70" xfId="0" applyFont="1" applyFill="1" applyBorder="1" applyAlignment="1" applyProtection="1">
      <alignment horizontal="left" vertical="center"/>
      <protection hidden="1"/>
    </xf>
    <xf numFmtId="0" fontId="34" fillId="0" borderId="0" xfId="0" applyFont="1" applyFill="1" applyBorder="1" applyAlignment="1" applyProtection="1">
      <alignment horizontal="left" vertical="center"/>
      <protection hidden="1"/>
    </xf>
    <xf numFmtId="0" fontId="26" fillId="0" borderId="0" xfId="0" applyFont="1" applyAlignment="1" applyProtection="1">
      <alignment horizontal="left" vertical="center"/>
      <protection hidden="1"/>
    </xf>
    <xf numFmtId="0" fontId="27" fillId="0" borderId="0" xfId="0" applyFont="1" applyFill="1" applyAlignment="1" applyProtection="1">
      <alignment horizontal="left"/>
      <protection hidden="1"/>
    </xf>
    <xf numFmtId="0" fontId="27" fillId="0" borderId="0" xfId="0" applyFont="1" applyFill="1" applyAlignment="1" applyProtection="1">
      <alignment horizontal="center"/>
      <protection hidden="1"/>
    </xf>
    <xf numFmtId="0" fontId="19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10" fillId="0" borderId="64" xfId="0" applyFont="1" applyBorder="1" applyAlignment="1" applyProtection="1">
      <alignment horizontal="left" vertical="top" wrapText="1"/>
      <protection hidden="1"/>
    </xf>
    <xf numFmtId="0" fontId="23" fillId="0" borderId="0" xfId="0" applyFont="1" applyAlignment="1" applyProtection="1">
      <alignment horizontal="left" vertical="top" wrapText="1"/>
      <protection hidden="1"/>
    </xf>
    <xf numFmtId="0" fontId="31" fillId="3" borderId="0" xfId="0" applyFont="1" applyFill="1" applyAlignment="1" applyProtection="1">
      <alignment horizontal="center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left" vertical="top"/>
      <protection hidden="1"/>
    </xf>
    <xf numFmtId="0" fontId="10" fillId="0" borderId="0" xfId="0" applyFont="1" applyBorder="1" applyAlignment="1" applyProtection="1">
      <alignment horizontal="center" vertical="top" wrapText="1"/>
      <protection hidden="1"/>
    </xf>
    <xf numFmtId="165" fontId="0" fillId="0" borderId="0" xfId="2" applyFont="1" applyBorder="1" applyAlignment="1" applyProtection="1">
      <alignment horizontal="center"/>
      <protection hidden="1"/>
    </xf>
    <xf numFmtId="0" fontId="35" fillId="0" borderId="0" xfId="0" applyFont="1" applyFill="1" applyAlignment="1" applyProtection="1">
      <alignment horizontal="left" wrapText="1"/>
      <protection hidden="1"/>
    </xf>
    <xf numFmtId="0" fontId="35" fillId="0" borderId="0" xfId="0" applyFont="1" applyFill="1" applyBorder="1" applyAlignment="1" applyProtection="1">
      <alignment horizontal="left" vertical="center"/>
      <protection hidden="1"/>
    </xf>
    <xf numFmtId="0" fontId="30" fillId="0" borderId="0" xfId="0" applyFont="1" applyAlignment="1" applyProtection="1">
      <alignment horizontal="center"/>
      <protection hidden="1"/>
    </xf>
    <xf numFmtId="0" fontId="35" fillId="0" borderId="75" xfId="0" applyFont="1" applyBorder="1" applyAlignment="1" applyProtection="1">
      <alignment horizontal="center"/>
      <protection hidden="1"/>
    </xf>
    <xf numFmtId="0" fontId="35" fillId="0" borderId="76" xfId="0" applyFont="1" applyBorder="1" applyAlignment="1" applyProtection="1">
      <alignment horizontal="center"/>
      <protection hidden="1"/>
    </xf>
    <xf numFmtId="0" fontId="42" fillId="3" borderId="63" xfId="0" applyFont="1" applyFill="1" applyBorder="1" applyAlignment="1" applyProtection="1">
      <alignment horizontal="center"/>
      <protection locked="0"/>
    </xf>
    <xf numFmtId="0" fontId="26" fillId="0" borderId="0" xfId="0" applyFont="1" applyAlignment="1" applyProtection="1">
      <alignment horizontal="center" vertical="top" wrapText="1"/>
      <protection hidden="1"/>
    </xf>
    <xf numFmtId="0" fontId="10" fillId="0" borderId="64" xfId="0" applyFont="1" applyBorder="1" applyAlignment="1" applyProtection="1">
      <alignment horizontal="center" vertical="center"/>
      <protection hidden="1"/>
    </xf>
    <xf numFmtId="0" fontId="34" fillId="0" borderId="64" xfId="0" applyFont="1" applyBorder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0" fontId="0" fillId="7" borderId="0" xfId="0" applyFill="1" applyAlignment="1" applyProtection="1">
      <alignment horizontal="center"/>
      <protection hidden="1"/>
    </xf>
    <xf numFmtId="0" fontId="0" fillId="7" borderId="63" xfId="0" applyFill="1" applyBorder="1" applyAlignment="1" applyProtection="1">
      <alignment horizontal="center"/>
      <protection hidden="1"/>
    </xf>
    <xf numFmtId="0" fontId="42" fillId="3" borderId="104" xfId="0" applyFont="1" applyFill="1" applyBorder="1" applyAlignment="1" applyProtection="1">
      <alignment horizontal="left" vertical="top" wrapText="1"/>
      <protection locked="0"/>
    </xf>
    <xf numFmtId="0" fontId="42" fillId="3" borderId="64" xfId="0" applyFont="1" applyFill="1" applyBorder="1" applyAlignment="1" applyProtection="1">
      <alignment horizontal="left" vertical="top" wrapText="1"/>
      <protection locked="0"/>
    </xf>
    <xf numFmtId="0" fontId="42" fillId="3" borderId="100" xfId="0" applyFont="1" applyFill="1" applyBorder="1" applyAlignment="1" applyProtection="1">
      <alignment horizontal="left" vertical="top" wrapText="1"/>
      <protection locked="0"/>
    </xf>
    <xf numFmtId="0" fontId="42" fillId="3" borderId="105" xfId="0" applyFont="1" applyFill="1" applyBorder="1" applyAlignment="1" applyProtection="1">
      <alignment horizontal="left" vertical="top" wrapText="1"/>
      <protection locked="0"/>
    </xf>
    <xf numFmtId="0" fontId="42" fillId="3" borderId="0" xfId="0" applyFont="1" applyFill="1" applyBorder="1" applyAlignment="1" applyProtection="1">
      <alignment horizontal="left" vertical="top" wrapText="1"/>
      <protection locked="0"/>
    </xf>
    <xf numFmtId="0" fontId="42" fillId="3" borderId="106" xfId="0" applyFont="1" applyFill="1" applyBorder="1" applyAlignment="1" applyProtection="1">
      <alignment horizontal="left" vertical="top" wrapText="1"/>
      <protection locked="0"/>
    </xf>
    <xf numFmtId="0" fontId="42" fillId="3" borderId="107" xfId="0" applyFont="1" applyFill="1" applyBorder="1" applyAlignment="1" applyProtection="1">
      <alignment horizontal="left" vertical="top" wrapText="1"/>
      <protection locked="0"/>
    </xf>
    <xf numFmtId="0" fontId="42" fillId="3" borderId="63" xfId="0" applyFont="1" applyFill="1" applyBorder="1" applyAlignment="1" applyProtection="1">
      <alignment horizontal="left" vertical="top" wrapText="1"/>
      <protection locked="0"/>
    </xf>
    <xf numFmtId="0" fontId="42" fillId="3" borderId="108" xfId="0" applyFont="1" applyFill="1" applyBorder="1" applyAlignment="1" applyProtection="1">
      <alignment horizontal="left" vertical="top" wrapText="1"/>
      <protection locked="0"/>
    </xf>
    <xf numFmtId="0" fontId="26" fillId="0" borderId="0" xfId="0" applyFont="1" applyAlignment="1" applyProtection="1">
      <alignment horizontal="right"/>
      <protection hidden="1"/>
    </xf>
    <xf numFmtId="0" fontId="26" fillId="7" borderId="0" xfId="0" applyFont="1" applyFill="1" applyAlignment="1" applyProtection="1">
      <alignment horizontal="left" vertical="top" wrapText="1"/>
      <protection hidden="1"/>
    </xf>
    <xf numFmtId="0" fontId="26" fillId="7" borderId="0" xfId="0" applyFont="1" applyFill="1" applyAlignment="1" applyProtection="1">
      <alignment horizontal="center" vertical="center"/>
      <protection hidden="1"/>
    </xf>
    <xf numFmtId="0" fontId="26" fillId="7" borderId="0" xfId="0" applyFont="1" applyFill="1" applyAlignment="1" applyProtection="1">
      <alignment horizontal="left"/>
      <protection hidden="1"/>
    </xf>
    <xf numFmtId="0" fontId="42" fillId="3" borderId="63" xfId="0" applyFont="1" applyFill="1" applyBorder="1" applyAlignment="1" applyProtection="1">
      <alignment horizontal="center" vertical="top"/>
      <protection locked="0"/>
    </xf>
    <xf numFmtId="0" fontId="16" fillId="0" borderId="0" xfId="0" applyFont="1" applyAlignment="1" applyProtection="1">
      <alignment horizontal="left" vertical="top" wrapText="1"/>
      <protection hidden="1"/>
    </xf>
    <xf numFmtId="0" fontId="26" fillId="0" borderId="0" xfId="0" applyFont="1" applyAlignment="1" applyProtection="1">
      <alignment horizontal="left" vertical="top"/>
      <protection hidden="1"/>
    </xf>
    <xf numFmtId="0" fontId="10" fillId="7" borderId="0" xfId="0" applyFont="1" applyFill="1" applyBorder="1" applyAlignment="1" applyProtection="1">
      <alignment horizontal="center" vertical="center" wrapText="1"/>
      <protection hidden="1"/>
    </xf>
    <xf numFmtId="0" fontId="10" fillId="7" borderId="64" xfId="0" applyFont="1" applyFill="1" applyBorder="1" applyAlignment="1" applyProtection="1">
      <alignment horizontal="center" vertical="center" wrapText="1"/>
      <protection hidden="1"/>
    </xf>
    <xf numFmtId="49" fontId="42" fillId="3" borderId="63" xfId="0" applyNumberFormat="1" applyFont="1" applyFill="1" applyBorder="1" applyAlignment="1" applyProtection="1">
      <alignment horizontal="center"/>
      <protection locked="0"/>
    </xf>
    <xf numFmtId="0" fontId="42" fillId="0" borderId="63" xfId="0" applyFont="1" applyFill="1" applyBorder="1" applyAlignment="1" applyProtection="1">
      <alignment horizontal="center"/>
      <protection hidden="1"/>
    </xf>
    <xf numFmtId="0" fontId="26" fillId="0" borderId="64" xfId="0" applyFont="1" applyBorder="1" applyAlignment="1" applyProtection="1">
      <alignment horizontal="center" vertical="top"/>
      <protection hidden="1"/>
    </xf>
    <xf numFmtId="0" fontId="26" fillId="0" borderId="0" xfId="0" applyFont="1" applyAlignment="1" applyProtection="1">
      <alignment horizontal="center" vertical="top"/>
      <protection hidden="1"/>
    </xf>
    <xf numFmtId="0" fontId="42" fillId="0" borderId="63" xfId="0" applyNumberFormat="1" applyFont="1" applyFill="1" applyBorder="1" applyAlignment="1" applyProtection="1">
      <alignment horizontal="center"/>
      <protection hidden="1"/>
    </xf>
    <xf numFmtId="0" fontId="42" fillId="3" borderId="63" xfId="0" applyNumberFormat="1" applyFont="1" applyFill="1" applyBorder="1" applyAlignment="1" applyProtection="1">
      <alignment horizontal="center"/>
      <protection locked="0"/>
    </xf>
    <xf numFmtId="0" fontId="23" fillId="0" borderId="0" xfId="0" applyFont="1" applyAlignment="1" applyProtection="1">
      <alignment horizontal="right" vertical="center"/>
      <protection hidden="1"/>
    </xf>
  </cellXfs>
  <cellStyles count="5">
    <cellStyle name="Eingabe" xfId="4" builtinId="20"/>
    <cellStyle name="Komma" xfId="2" builtinId="3"/>
    <cellStyle name="Standard" xfId="0" builtinId="0"/>
    <cellStyle name="Stil 1" xfId="1" xr:uid="{AA2F5C32-B7F2-4106-BABA-DB9E30A1A788}"/>
    <cellStyle name="Währung" xfId="3" builtinId="4"/>
  </cellStyles>
  <dxfs count="54"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7" tint="0.79998168889431442"/>
        </patternFill>
      </fill>
      <protection locked="0" hidden="0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7" tint="0.79998168889431442"/>
        </patternFill>
      </fill>
      <protection locked="0" hidden="0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7" tint="0.79998168889431442"/>
        </patternFill>
      </fill>
      <protection locked="0" hidden="0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0" formatCode="General"/>
      <protection locked="1" hidden="1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1" formatCode="0"/>
      <protection locked="0" hidden="0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protection locked="1" hidden="1"/>
    </dxf>
    <dxf>
      <protection locked="1" hidden="1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7" tint="0.79998168889431442"/>
        </patternFill>
      </fill>
      <protection locked="0" hidden="0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7" tint="0.79998168889431442"/>
        </patternFill>
      </fill>
      <protection locked="0" hidden="0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7" tint="0.79998168889431442"/>
        </patternFill>
      </fill>
      <protection locked="0" hidden="0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0" formatCode="General"/>
      <protection locked="1" hidden="1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1" formatCode="0"/>
      <protection locked="0" hidden="0"/>
    </dxf>
    <dxf>
      <protection locked="1" hidden="1"/>
    </dxf>
    <dxf>
      <protection locked="1" hidden="1"/>
    </dxf>
    <dxf>
      <numFmt numFmtId="0" formatCode="General"/>
    </dxf>
    <dxf>
      <numFmt numFmtId="0" formatCode="General"/>
    </dxf>
  </dxfs>
  <tableStyles count="0" defaultTableStyle="TableStyleMedium2" defaultPivotStyle="PivotStyleLight16"/>
  <colors>
    <mruColors>
      <color rgb="FFFFF2CC"/>
      <color rgb="FF0000FF"/>
      <color rgb="FFB8B8B8"/>
      <color rgb="FF50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GBox" noThreeD="1"/>
</file>

<file path=xl/ctrlProps/ctrlProp101.xml><?xml version="1.0" encoding="utf-8"?>
<formControlPr xmlns="http://schemas.microsoft.com/office/spreadsheetml/2009/9/main" objectType="GBox" noThreeD="1"/>
</file>

<file path=xl/ctrlProps/ctrlProp102.xml><?xml version="1.0" encoding="utf-8"?>
<formControlPr xmlns="http://schemas.microsoft.com/office/spreadsheetml/2009/9/main" objectType="GBox" noThreeD="1"/>
</file>

<file path=xl/ctrlProps/ctrlProp103.xml><?xml version="1.0" encoding="utf-8"?>
<formControlPr xmlns="http://schemas.microsoft.com/office/spreadsheetml/2009/9/main" objectType="GBox" noThreeD="1"/>
</file>

<file path=xl/ctrlProps/ctrlProp104.xml><?xml version="1.0" encoding="utf-8"?>
<formControlPr xmlns="http://schemas.microsoft.com/office/spreadsheetml/2009/9/main" objectType="GBox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Radio" firstButton="1" lockText="1" noThreeD="1"/>
</file>

<file path=xl/ctrlProps/ctrlProp112.xml><?xml version="1.0" encoding="utf-8"?>
<formControlPr xmlns="http://schemas.microsoft.com/office/spreadsheetml/2009/9/main" objectType="Radio" lockText="1" noThreeD="1"/>
</file>

<file path=xl/ctrlProps/ctrlProp113.xml><?xml version="1.0" encoding="utf-8"?>
<formControlPr xmlns="http://schemas.microsoft.com/office/spreadsheetml/2009/9/main" objectType="Radio" lockText="1" noThreeD="1"/>
</file>

<file path=xl/ctrlProps/ctrlProp114.xml><?xml version="1.0" encoding="utf-8"?>
<formControlPr xmlns="http://schemas.microsoft.com/office/spreadsheetml/2009/9/main" objectType="Radio" lockText="1" noThreeD="1"/>
</file>

<file path=xl/ctrlProps/ctrlProp115.xml><?xml version="1.0" encoding="utf-8"?>
<formControlPr xmlns="http://schemas.microsoft.com/office/spreadsheetml/2009/9/main" objectType="Radio" lockText="1" noThreeD="1"/>
</file>

<file path=xl/ctrlProps/ctrlProp116.xml><?xml version="1.0" encoding="utf-8"?>
<formControlPr xmlns="http://schemas.microsoft.com/office/spreadsheetml/2009/9/main" objectType="Button" lockText="1"/>
</file>

<file path=xl/ctrlProps/ctrlProp117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40.xml><?xml version="1.0" encoding="utf-8"?>
<formControlPr xmlns="http://schemas.microsoft.com/office/spreadsheetml/2009/9/main" objectType="Radio" firstButton="1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firstButton="1" lockText="1" noThreeD="1"/>
</file>

<file path=xl/ctrlProps/ctrlProp43.xml><?xml version="1.0" encoding="utf-8"?>
<formControlPr xmlns="http://schemas.microsoft.com/office/spreadsheetml/2009/9/main" objectType="Radio" firstButton="1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Radio" firstButton="1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Radio" firstButton="1" lockText="1" noThreeD="1"/>
</file>

<file path=xl/ctrlProps/ctrlProp5.xml><?xml version="1.0" encoding="utf-8"?>
<formControlPr xmlns="http://schemas.microsoft.com/office/spreadsheetml/2009/9/main" objectType="CheckBox" fmlaLink="$AM$46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Radio" firstButton="1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firstButton="1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firstButton="1" lockText="1" noThreeD="1"/>
</file>

<file path=xl/ctrlProps/ctrlProp56.xml><?xml version="1.0" encoding="utf-8"?>
<formControlPr xmlns="http://schemas.microsoft.com/office/spreadsheetml/2009/9/main" objectType="Radio" lockText="1" noThreeD="1"/>
</file>

<file path=xl/ctrlProps/ctrlProp57.xml><?xml version="1.0" encoding="utf-8"?>
<formControlPr xmlns="http://schemas.microsoft.com/office/spreadsheetml/2009/9/main" objectType="Radio" firstButton="1" lockText="1" noThreeD="1"/>
</file>

<file path=xl/ctrlProps/ctrlProp58.xml><?xml version="1.0" encoding="utf-8"?>
<formControlPr xmlns="http://schemas.microsoft.com/office/spreadsheetml/2009/9/main" objectType="Radio" firstButton="1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Radio" firstButton="1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Radio" firstButton="1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Radio" firstButton="1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Radio" firstButton="1" lockText="1" noThreeD="1"/>
</file>

<file path=xl/ctrlProps/ctrlProp69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Radio" firstButton="1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Radio" firstButton="1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Radio" firstButton="1" lockText="1" noThreeD="1"/>
</file>

<file path=xl/ctrlProps/ctrlProp75.xml><?xml version="1.0" encoding="utf-8"?>
<formControlPr xmlns="http://schemas.microsoft.com/office/spreadsheetml/2009/9/main" objectType="Radio" lockText="1" noThreeD="1"/>
</file>

<file path=xl/ctrlProps/ctrlProp76.xml><?xml version="1.0" encoding="utf-8"?>
<formControlPr xmlns="http://schemas.microsoft.com/office/spreadsheetml/2009/9/main" objectType="Radio" firstButton="1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GBox" noThreeD="1"/>
</file>

<file path=xl/ctrlProps/ctrlProp79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Radio" firstButton="1" lockText="1" noThreeD="1"/>
</file>

<file path=xl/ctrlProps/ctrlProp81.xml><?xml version="1.0" encoding="utf-8"?>
<formControlPr xmlns="http://schemas.microsoft.com/office/spreadsheetml/2009/9/main" objectType="Radio" lockText="1" noThreeD="1"/>
</file>

<file path=xl/ctrlProps/ctrlProp82.xml><?xml version="1.0" encoding="utf-8"?>
<formControlPr xmlns="http://schemas.microsoft.com/office/spreadsheetml/2009/9/main" objectType="Radio" firstButton="1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GBox" noThreeD="1"/>
</file>

<file path=xl/ctrlProps/ctrlProp85.xml><?xml version="1.0" encoding="utf-8"?>
<formControlPr xmlns="http://schemas.microsoft.com/office/spreadsheetml/2009/9/main" objectType="GBox" noThreeD="1"/>
</file>

<file path=xl/ctrlProps/ctrlProp86.xml><?xml version="1.0" encoding="utf-8"?>
<formControlPr xmlns="http://schemas.microsoft.com/office/spreadsheetml/2009/9/main" objectType="Radio" firstButton="1" lockText="1" noThreeD="1"/>
</file>

<file path=xl/ctrlProps/ctrlProp87.xml><?xml version="1.0" encoding="utf-8"?>
<formControlPr xmlns="http://schemas.microsoft.com/office/spreadsheetml/2009/9/main" objectType="Radio" lockText="1" noThreeD="1"/>
</file>

<file path=xl/ctrlProps/ctrlProp88.xml><?xml version="1.0" encoding="utf-8"?>
<formControlPr xmlns="http://schemas.microsoft.com/office/spreadsheetml/2009/9/main" objectType="GBox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GBox" noThreeD="1"/>
</file>

<file path=xl/ctrlProps/ctrlProp92.xml><?xml version="1.0" encoding="utf-8"?>
<formControlPr xmlns="http://schemas.microsoft.com/office/spreadsheetml/2009/9/main" objectType="Button" lockText="1"/>
</file>

<file path=xl/ctrlProps/ctrlProp93.xml><?xml version="1.0" encoding="utf-8"?>
<formControlPr xmlns="http://schemas.microsoft.com/office/spreadsheetml/2009/9/main" objectType="Button" lockText="1"/>
</file>

<file path=xl/ctrlProps/ctrlProp94.xml><?xml version="1.0" encoding="utf-8"?>
<formControlPr xmlns="http://schemas.microsoft.com/office/spreadsheetml/2009/9/main" objectType="GBox" noThreeD="1"/>
</file>

<file path=xl/ctrlProps/ctrlProp95.xml><?xml version="1.0" encoding="utf-8"?>
<formControlPr xmlns="http://schemas.microsoft.com/office/spreadsheetml/2009/9/main" objectType="GBox" noThreeD="1"/>
</file>

<file path=xl/ctrlProps/ctrlProp96.xml><?xml version="1.0" encoding="utf-8"?>
<formControlPr xmlns="http://schemas.microsoft.com/office/spreadsheetml/2009/9/main" objectType="GBox" noThreeD="1"/>
</file>

<file path=xl/ctrlProps/ctrlProp97.xml><?xml version="1.0" encoding="utf-8"?>
<formControlPr xmlns="http://schemas.microsoft.com/office/spreadsheetml/2009/9/main" objectType="GBox" noThreeD="1"/>
</file>

<file path=xl/ctrlProps/ctrlProp98.xml><?xml version="1.0" encoding="utf-8"?>
<formControlPr xmlns="http://schemas.microsoft.com/office/spreadsheetml/2009/9/main" objectType="GBox" noThreeD="1"/>
</file>

<file path=xl/ctrlProps/ctrlProp99.xml><?xml version="1.0" encoding="utf-8"?>
<formControlPr xmlns="http://schemas.microsoft.com/office/spreadsheetml/2009/9/main" objectType="GBox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</xdr:row>
          <xdr:rowOff>28575</xdr:rowOff>
        </xdr:from>
        <xdr:to>
          <xdr:col>11</xdr:col>
          <xdr:colOff>790575</xdr:colOff>
          <xdr:row>2</xdr:row>
          <xdr:rowOff>123825</xdr:rowOff>
        </xdr:to>
        <xdr:sp macro="" textlink="">
          <xdr:nvSpPr>
            <xdr:cNvPr id="60417" name="ResetButton" hidden="1">
              <a:extLst>
                <a:ext uri="{63B3BB69-23CF-44E3-9099-C40C66FF867C}">
                  <a14:compatExt spid="_x0000_s60417"/>
                </a:ext>
                <a:ext uri="{FF2B5EF4-FFF2-40B4-BE49-F238E27FC236}">
                  <a16:creationId xmlns:a16="http://schemas.microsoft.com/office/drawing/2014/main" id="{00000000-0008-0000-0100-000001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Reset (alle Blätter)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238125</xdr:rowOff>
    </xdr:from>
    <xdr:to>
      <xdr:col>1</xdr:col>
      <xdr:colOff>295275</xdr:colOff>
      <xdr:row>6</xdr:row>
      <xdr:rowOff>133350</xdr:rowOff>
    </xdr:to>
    <xdr:pic>
      <xdr:nvPicPr>
        <xdr:cNvPr id="2" name="Grafik 2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38125"/>
          <a:ext cx="8382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14</xdr:row>
          <xdr:rowOff>0</xdr:rowOff>
        </xdr:from>
        <xdr:to>
          <xdr:col>32</xdr:col>
          <xdr:colOff>9525</xdr:colOff>
          <xdr:row>16</xdr:row>
          <xdr:rowOff>0</xdr:rowOff>
        </xdr:to>
        <xdr:sp macro="" textlink="">
          <xdr:nvSpPr>
            <xdr:cNvPr id="67585" name="ResetButton" hidden="1">
              <a:extLst>
                <a:ext uri="{63B3BB69-23CF-44E3-9099-C40C66FF867C}">
                  <a14:compatExt spid="_x0000_s67585"/>
                </a:ext>
                <a:ext uri="{FF2B5EF4-FFF2-40B4-BE49-F238E27FC236}">
                  <a16:creationId xmlns:a16="http://schemas.microsoft.com/office/drawing/2014/main" id="{00000000-0008-0000-0500-000001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Check &amp; Drucken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2</xdr:row>
          <xdr:rowOff>0</xdr:rowOff>
        </xdr:from>
        <xdr:to>
          <xdr:col>32</xdr:col>
          <xdr:colOff>9525</xdr:colOff>
          <xdr:row>4</xdr:row>
          <xdr:rowOff>95250</xdr:rowOff>
        </xdr:to>
        <xdr:sp macro="" textlink="">
          <xdr:nvSpPr>
            <xdr:cNvPr id="67586" name="Button 2" hidden="1">
              <a:extLst>
                <a:ext uri="{63B3BB69-23CF-44E3-9099-C40C66FF867C}">
                  <a14:compatExt spid="_x0000_s67586"/>
                </a:ext>
                <a:ext uri="{FF2B5EF4-FFF2-40B4-BE49-F238E27FC236}">
                  <a16:creationId xmlns:a16="http://schemas.microsoft.com/office/drawing/2014/main" id="{00000000-0008-0000-0500-000002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Spielbeginn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5</xdr:row>
          <xdr:rowOff>85725</xdr:rowOff>
        </xdr:from>
        <xdr:to>
          <xdr:col>32</xdr:col>
          <xdr:colOff>9525</xdr:colOff>
          <xdr:row>7</xdr:row>
          <xdr:rowOff>85725</xdr:rowOff>
        </xdr:to>
        <xdr:sp macro="" textlink="">
          <xdr:nvSpPr>
            <xdr:cNvPr id="67587" name="Button 3" hidden="1">
              <a:extLst>
                <a:ext uri="{63B3BB69-23CF-44E3-9099-C40C66FF867C}">
                  <a14:compatExt spid="_x0000_s67587"/>
                </a:ext>
                <a:ext uri="{FF2B5EF4-FFF2-40B4-BE49-F238E27FC236}">
                  <a16:creationId xmlns:a16="http://schemas.microsoft.com/office/drawing/2014/main" id="{00000000-0008-0000-0500-000003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Spielende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54</xdr:row>
          <xdr:rowOff>38100</xdr:rowOff>
        </xdr:from>
        <xdr:to>
          <xdr:col>6</xdr:col>
          <xdr:colOff>400050</xdr:colOff>
          <xdr:row>56</xdr:row>
          <xdr:rowOff>28575</xdr:rowOff>
        </xdr:to>
        <xdr:sp macro="" textlink="">
          <xdr:nvSpPr>
            <xdr:cNvPr id="67621" name="Check Box 37" hidden="1">
              <a:extLst>
                <a:ext uri="{63B3BB69-23CF-44E3-9099-C40C66FF867C}">
                  <a14:compatExt spid="_x0000_s67621"/>
                </a:ext>
                <a:ext uri="{FF2B5EF4-FFF2-40B4-BE49-F238E27FC236}">
                  <a16:creationId xmlns:a16="http://schemas.microsoft.com/office/drawing/2014/main" id="{00000000-0008-0000-0500-000025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58737</xdr:colOff>
      <xdr:row>0</xdr:row>
      <xdr:rowOff>3970</xdr:rowOff>
    </xdr:from>
    <xdr:to>
      <xdr:col>22</xdr:col>
      <xdr:colOff>406854</xdr:colOff>
      <xdr:row>4</xdr:row>
      <xdr:rowOff>142875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9137" y="3970"/>
          <a:ext cx="2526605" cy="1034255"/>
        </a:xfrm>
        <a:prstGeom prst="rect">
          <a:avLst/>
        </a:prstGeom>
      </xdr:spPr>
    </xdr:pic>
    <xdr:clientData/>
  </xdr:twoCellAnchor>
  <xdr:twoCellAnchor>
    <xdr:from>
      <xdr:col>0</xdr:col>
      <xdr:colOff>373674</xdr:colOff>
      <xdr:row>58</xdr:row>
      <xdr:rowOff>20895</xdr:rowOff>
    </xdr:from>
    <xdr:to>
      <xdr:col>20</xdr:col>
      <xdr:colOff>710745</xdr:colOff>
      <xdr:row>58</xdr:row>
      <xdr:rowOff>20895</xdr:rowOff>
    </xdr:to>
    <xdr:grpSp>
      <xdr:nvGrpSpPr>
        <xdr:cNvPr id="3" name="Group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pSpPr>
          <a:grpSpLocks/>
        </xdr:cNvGrpSpPr>
      </xdr:nvGrpSpPr>
      <xdr:grpSpPr bwMode="auto">
        <a:xfrm>
          <a:off x="373674" y="10616636"/>
          <a:ext cx="6053385" cy="0"/>
          <a:chOff x="1078" y="369"/>
          <a:chExt cx="9902" cy="0"/>
        </a:xfrm>
      </xdr:grpSpPr>
      <xdr:sp macro="" textlink="">
        <xdr:nvSpPr>
          <xdr:cNvPr id="4" name="Line 8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1078" y="369"/>
            <a:ext cx="2475" cy="0"/>
          </a:xfrm>
          <a:prstGeom prst="line">
            <a:avLst/>
          </a:prstGeom>
          <a:noFill/>
          <a:ln w="12192">
            <a:solidFill>
              <a:srgbClr val="FF7B1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6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3572" y="369"/>
            <a:ext cx="2458" cy="0"/>
          </a:xfrm>
          <a:prstGeom prst="line">
            <a:avLst/>
          </a:prstGeom>
          <a:noFill/>
          <a:ln w="12192">
            <a:solidFill>
              <a:srgbClr val="FF7B1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4">
            <a:extLst>
              <a:ext uri="{FF2B5EF4-FFF2-40B4-BE49-F238E27FC236}">
                <a16:creationId xmlns:a16="http://schemas.microsoft.com/office/drawing/2014/main" id="{00000000-0008-0000-0600-000006000000}"/>
              </a:ext>
            </a:extLst>
          </xdr:cNvPr>
          <xdr:cNvSpPr>
            <a:spLocks noChangeShapeType="1"/>
          </xdr:cNvSpPr>
        </xdr:nvSpPr>
        <xdr:spPr bwMode="auto">
          <a:xfrm>
            <a:off x="6049" y="369"/>
            <a:ext cx="2456" cy="0"/>
          </a:xfrm>
          <a:prstGeom prst="line">
            <a:avLst/>
          </a:prstGeom>
          <a:noFill/>
          <a:ln w="12192">
            <a:solidFill>
              <a:srgbClr val="FF7B1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2">
            <a:extLst>
              <a:ext uri="{FF2B5EF4-FFF2-40B4-BE49-F238E27FC236}">
                <a16:creationId xmlns:a16="http://schemas.microsoft.com/office/drawing/2014/main" id="{00000000-0008-0000-06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8524" y="369"/>
            <a:ext cx="2456" cy="0"/>
          </a:xfrm>
          <a:prstGeom prst="line">
            <a:avLst/>
          </a:prstGeom>
          <a:noFill/>
          <a:ln w="12192">
            <a:solidFill>
              <a:srgbClr val="FF7B1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380999</xdr:colOff>
      <xdr:row>50</xdr:row>
      <xdr:rowOff>159729</xdr:rowOff>
    </xdr:from>
    <xdr:to>
      <xdr:col>6</xdr:col>
      <xdr:colOff>11906</xdr:colOff>
      <xdr:row>53</xdr:row>
      <xdr:rowOff>1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pSpPr>
          <a:grpSpLocks/>
        </xdr:cNvGrpSpPr>
      </xdr:nvGrpSpPr>
      <xdr:grpSpPr bwMode="auto">
        <a:xfrm>
          <a:off x="380999" y="9310298"/>
          <a:ext cx="1857786" cy="411772"/>
          <a:chOff x="1080" y="-163"/>
          <a:chExt cx="1797" cy="566"/>
        </a:xfrm>
      </xdr:grpSpPr>
      <xdr:sp macro="" textlink="">
        <xdr:nvSpPr>
          <xdr:cNvPr id="11" name="Freeform 11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>
            <a:spLocks/>
          </xdr:cNvSpPr>
        </xdr:nvSpPr>
        <xdr:spPr bwMode="auto">
          <a:xfrm>
            <a:off x="1080" y="-163"/>
            <a:ext cx="1797" cy="566"/>
          </a:xfrm>
          <a:custGeom>
            <a:avLst/>
            <a:gdLst>
              <a:gd name="T0" fmla="+- 0 2665 1080"/>
              <a:gd name="T1" fmla="*/ T0 w 1797"/>
              <a:gd name="T2" fmla="+- 0 -163 -163"/>
              <a:gd name="T3" fmla="*/ -163 h 566"/>
              <a:gd name="T4" fmla="+- 0 1080 1080"/>
              <a:gd name="T5" fmla="*/ T4 w 1797"/>
              <a:gd name="T6" fmla="+- 0 -163 -163"/>
              <a:gd name="T7" fmla="*/ -163 h 566"/>
              <a:gd name="T8" fmla="+- 0 1080 1080"/>
              <a:gd name="T9" fmla="*/ T8 w 1797"/>
              <a:gd name="T10" fmla="+- 0 403 -163"/>
              <a:gd name="T11" fmla="*/ 403 h 566"/>
              <a:gd name="T12" fmla="+- 0 2665 1080"/>
              <a:gd name="T13" fmla="*/ T12 w 1797"/>
              <a:gd name="T14" fmla="+- 0 403 -163"/>
              <a:gd name="T15" fmla="*/ 403 h 566"/>
              <a:gd name="T16" fmla="+- 0 2877 1080"/>
              <a:gd name="T17" fmla="*/ T16 w 1797"/>
              <a:gd name="T18" fmla="+- 0 120 -163"/>
              <a:gd name="T19" fmla="*/ 120 h 566"/>
              <a:gd name="T20" fmla="+- 0 2665 1080"/>
              <a:gd name="T21" fmla="*/ T20 w 1797"/>
              <a:gd name="T22" fmla="+- 0 -163 -163"/>
              <a:gd name="T23" fmla="*/ -163 h 566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</a:cxnLst>
            <a:rect l="0" t="0" r="r" b="b"/>
            <a:pathLst>
              <a:path w="1797" h="566">
                <a:moveTo>
                  <a:pt x="1585" y="0"/>
                </a:moveTo>
                <a:lnTo>
                  <a:pt x="0" y="0"/>
                </a:lnTo>
                <a:lnTo>
                  <a:pt x="0" y="566"/>
                </a:lnTo>
                <a:lnTo>
                  <a:pt x="1585" y="566"/>
                </a:lnTo>
                <a:lnTo>
                  <a:pt x="1797" y="283"/>
                </a:lnTo>
                <a:lnTo>
                  <a:pt x="1585" y="0"/>
                </a:lnTo>
                <a:close/>
              </a:path>
            </a:pathLst>
          </a:custGeom>
          <a:solidFill>
            <a:srgbClr val="505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2" name="Text Box 10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80" y="-163"/>
            <a:ext cx="1797" cy="5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72000" tIns="0" rIns="0" bIns="0" anchor="ctr" anchorCtr="0" upright="1"/>
          <a:lstStyle/>
          <a:p>
            <a:pPr algn="l" rtl="0">
              <a:defRPr sz="1000"/>
            </a:pPr>
            <a:r>
              <a:rPr lang="de-DE" sz="7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Unterschrift nicht vergessen!</a:t>
            </a:r>
          </a:p>
        </xdr:txBody>
      </xdr:sp>
    </xdr:grpSp>
    <xdr:clientData/>
  </xdr:twoCellAnchor>
  <xdr:twoCellAnchor>
    <xdr:from>
      <xdr:col>2</xdr:col>
      <xdr:colOff>4763</xdr:colOff>
      <xdr:row>10</xdr:row>
      <xdr:rowOff>260152</xdr:rowOff>
    </xdr:from>
    <xdr:to>
      <xdr:col>15</xdr:col>
      <xdr:colOff>5953</xdr:colOff>
      <xdr:row>12</xdr:row>
      <xdr:rowOff>14884</xdr:rowOff>
    </xdr:to>
    <xdr:grpSp>
      <xdr:nvGrpSpPr>
        <xdr:cNvPr id="15" name="Gruppieren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GrpSpPr/>
      </xdr:nvGrpSpPr>
      <xdr:grpSpPr>
        <a:xfrm>
          <a:off x="484297" y="2401635"/>
          <a:ext cx="3778346" cy="181715"/>
          <a:chOff x="385763" y="2427090"/>
          <a:chExt cx="4079080" cy="219075"/>
        </a:xfrm>
      </xdr:grpSpPr>
      <xdr:sp macro="" textlink="">
        <xdr:nvSpPr>
          <xdr:cNvPr id="49222" name="Option Button 70" hidden="1">
            <a:extLst>
              <a:ext uri="{63B3BB69-23CF-44E3-9099-C40C66FF867C}">
                <a14:compatExt xmlns:a14="http://schemas.microsoft.com/office/drawing/2010/main" spid="_x0000_s49222"/>
              </a:ext>
              <a:ext uri="{FF2B5EF4-FFF2-40B4-BE49-F238E27FC236}">
                <a16:creationId xmlns:a16="http://schemas.microsoft.com/office/drawing/2014/main" id="{00000000-0008-0000-0600-000046C00000}"/>
              </a:ext>
            </a:extLst>
          </xdr:cNvPr>
          <xdr:cNvSpPr/>
        </xdr:nvSpPr>
        <xdr:spPr bwMode="auto">
          <a:xfrm>
            <a:off x="3384946" y="2427090"/>
            <a:ext cx="1079897" cy="2190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de-DE" sz="800" b="0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Freundschaftsspiel</a:t>
            </a:r>
          </a:p>
        </xdr:txBody>
      </xdr:sp>
      <xdr:sp macro="" textlink="">
        <xdr:nvSpPr>
          <xdr:cNvPr id="49223" name="Option Button 71" hidden="1">
            <a:extLst>
              <a:ext uri="{63B3BB69-23CF-44E3-9099-C40C66FF867C}">
                <a14:compatExt xmlns:a14="http://schemas.microsoft.com/office/drawing/2010/main" spid="_x0000_s49223"/>
              </a:ext>
              <a:ext uri="{FF2B5EF4-FFF2-40B4-BE49-F238E27FC236}">
                <a16:creationId xmlns:a16="http://schemas.microsoft.com/office/drawing/2014/main" id="{00000000-0008-0000-0600-000047C00000}"/>
              </a:ext>
            </a:extLst>
          </xdr:cNvPr>
          <xdr:cNvSpPr/>
        </xdr:nvSpPr>
        <xdr:spPr bwMode="auto">
          <a:xfrm>
            <a:off x="385763" y="2427090"/>
            <a:ext cx="906065" cy="2190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de-DE" sz="800" b="0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Meisterschaft</a:t>
            </a:r>
          </a:p>
        </xdr:txBody>
      </xdr:sp>
      <xdr:sp macro="" textlink="">
        <xdr:nvSpPr>
          <xdr:cNvPr id="49224" name="Option Button 72" hidden="1">
            <a:extLst>
              <a:ext uri="{63B3BB69-23CF-44E3-9099-C40C66FF867C}">
                <a14:compatExt xmlns:a14="http://schemas.microsoft.com/office/drawing/2010/main" spid="_x0000_s49224"/>
              </a:ext>
              <a:ext uri="{FF2B5EF4-FFF2-40B4-BE49-F238E27FC236}">
                <a16:creationId xmlns:a16="http://schemas.microsoft.com/office/drawing/2014/main" id="{00000000-0008-0000-0600-000048C00000}"/>
              </a:ext>
            </a:extLst>
          </xdr:cNvPr>
          <xdr:cNvSpPr/>
        </xdr:nvSpPr>
        <xdr:spPr bwMode="auto">
          <a:xfrm>
            <a:off x="2386013" y="2427685"/>
            <a:ext cx="638174" cy="21788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de-DE" sz="800" b="0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Turnier</a:t>
            </a:r>
          </a:p>
        </xdr:txBody>
      </xdr:sp>
      <xdr:sp macro="" textlink="">
        <xdr:nvSpPr>
          <xdr:cNvPr id="49225" name="Option Button 73" hidden="1">
            <a:extLst>
              <a:ext uri="{63B3BB69-23CF-44E3-9099-C40C66FF867C}">
                <a14:compatExt xmlns:a14="http://schemas.microsoft.com/office/drawing/2010/main" spid="_x0000_s49225"/>
              </a:ext>
              <a:ext uri="{FF2B5EF4-FFF2-40B4-BE49-F238E27FC236}">
                <a16:creationId xmlns:a16="http://schemas.microsoft.com/office/drawing/2014/main" id="{00000000-0008-0000-0600-000049C00000}"/>
              </a:ext>
            </a:extLst>
          </xdr:cNvPr>
          <xdr:cNvSpPr/>
        </xdr:nvSpPr>
        <xdr:spPr bwMode="auto">
          <a:xfrm>
            <a:off x="1476374" y="2427685"/>
            <a:ext cx="642937" cy="21788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de-DE" sz="800" b="0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Pokal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36</xdr:row>
          <xdr:rowOff>0</xdr:rowOff>
        </xdr:from>
        <xdr:to>
          <xdr:col>1</xdr:col>
          <xdr:colOff>95250</xdr:colOff>
          <xdr:row>37</xdr:row>
          <xdr:rowOff>0</xdr:rowOff>
        </xdr:to>
        <xdr:sp macro="" textlink="">
          <xdr:nvSpPr>
            <xdr:cNvPr id="49286" name="Check Box 134" hidden="1">
              <a:extLst>
                <a:ext uri="{63B3BB69-23CF-44E3-9099-C40C66FF867C}">
                  <a14:compatExt spid="_x0000_s49286"/>
                </a:ext>
                <a:ext uri="{FF2B5EF4-FFF2-40B4-BE49-F238E27FC236}">
                  <a16:creationId xmlns:a16="http://schemas.microsoft.com/office/drawing/2014/main" id="{00000000-0008-0000-0600-000086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35</xdr:row>
          <xdr:rowOff>0</xdr:rowOff>
        </xdr:from>
        <xdr:to>
          <xdr:col>1</xdr:col>
          <xdr:colOff>95250</xdr:colOff>
          <xdr:row>36</xdr:row>
          <xdr:rowOff>0</xdr:rowOff>
        </xdr:to>
        <xdr:sp macro="" textlink="">
          <xdr:nvSpPr>
            <xdr:cNvPr id="49288" name="Check Box 136" hidden="1">
              <a:extLst>
                <a:ext uri="{63B3BB69-23CF-44E3-9099-C40C66FF867C}">
                  <a14:compatExt spid="_x0000_s49288"/>
                </a:ext>
                <a:ext uri="{FF2B5EF4-FFF2-40B4-BE49-F238E27FC236}">
                  <a16:creationId xmlns:a16="http://schemas.microsoft.com/office/drawing/2014/main" id="{00000000-0008-0000-0600-000088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34</xdr:row>
          <xdr:rowOff>0</xdr:rowOff>
        </xdr:from>
        <xdr:to>
          <xdr:col>1</xdr:col>
          <xdr:colOff>95250</xdr:colOff>
          <xdr:row>35</xdr:row>
          <xdr:rowOff>0</xdr:rowOff>
        </xdr:to>
        <xdr:sp macro="" textlink="">
          <xdr:nvSpPr>
            <xdr:cNvPr id="49289" name="Check Box 137" hidden="1">
              <a:extLst>
                <a:ext uri="{63B3BB69-23CF-44E3-9099-C40C66FF867C}">
                  <a14:compatExt spid="_x0000_s49289"/>
                </a:ext>
                <a:ext uri="{FF2B5EF4-FFF2-40B4-BE49-F238E27FC236}">
                  <a16:creationId xmlns:a16="http://schemas.microsoft.com/office/drawing/2014/main" id="{00000000-0008-0000-0600-000089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33</xdr:row>
          <xdr:rowOff>0</xdr:rowOff>
        </xdr:from>
        <xdr:to>
          <xdr:col>1</xdr:col>
          <xdr:colOff>95250</xdr:colOff>
          <xdr:row>34</xdr:row>
          <xdr:rowOff>0</xdr:rowOff>
        </xdr:to>
        <xdr:sp macro="" textlink="">
          <xdr:nvSpPr>
            <xdr:cNvPr id="49290" name="Check Box 138" hidden="1">
              <a:extLst>
                <a:ext uri="{63B3BB69-23CF-44E3-9099-C40C66FF867C}">
                  <a14:compatExt spid="_x0000_s49290"/>
                </a:ext>
                <a:ext uri="{FF2B5EF4-FFF2-40B4-BE49-F238E27FC236}">
                  <a16:creationId xmlns:a16="http://schemas.microsoft.com/office/drawing/2014/main" id="{00000000-0008-0000-0600-00008A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32</xdr:row>
          <xdr:rowOff>0</xdr:rowOff>
        </xdr:from>
        <xdr:to>
          <xdr:col>1</xdr:col>
          <xdr:colOff>95250</xdr:colOff>
          <xdr:row>33</xdr:row>
          <xdr:rowOff>0</xdr:rowOff>
        </xdr:to>
        <xdr:sp macro="" textlink="">
          <xdr:nvSpPr>
            <xdr:cNvPr id="49291" name="Check Box 139" hidden="1">
              <a:extLst>
                <a:ext uri="{63B3BB69-23CF-44E3-9099-C40C66FF867C}">
                  <a14:compatExt spid="_x0000_s49291"/>
                </a:ext>
                <a:ext uri="{FF2B5EF4-FFF2-40B4-BE49-F238E27FC236}">
                  <a16:creationId xmlns:a16="http://schemas.microsoft.com/office/drawing/2014/main" id="{00000000-0008-0000-0600-00008B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31</xdr:row>
          <xdr:rowOff>0</xdr:rowOff>
        </xdr:from>
        <xdr:to>
          <xdr:col>1</xdr:col>
          <xdr:colOff>95250</xdr:colOff>
          <xdr:row>32</xdr:row>
          <xdr:rowOff>0</xdr:rowOff>
        </xdr:to>
        <xdr:sp macro="" textlink="">
          <xdr:nvSpPr>
            <xdr:cNvPr id="49292" name="Check Box 140" hidden="1">
              <a:extLst>
                <a:ext uri="{63B3BB69-23CF-44E3-9099-C40C66FF867C}">
                  <a14:compatExt spid="_x0000_s49292"/>
                </a:ext>
                <a:ext uri="{FF2B5EF4-FFF2-40B4-BE49-F238E27FC236}">
                  <a16:creationId xmlns:a16="http://schemas.microsoft.com/office/drawing/2014/main" id="{00000000-0008-0000-0600-00008C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30</xdr:row>
          <xdr:rowOff>0</xdr:rowOff>
        </xdr:from>
        <xdr:to>
          <xdr:col>1</xdr:col>
          <xdr:colOff>95250</xdr:colOff>
          <xdr:row>31</xdr:row>
          <xdr:rowOff>0</xdr:rowOff>
        </xdr:to>
        <xdr:sp macro="" textlink="">
          <xdr:nvSpPr>
            <xdr:cNvPr id="49293" name="Check Box 141" hidden="1">
              <a:extLst>
                <a:ext uri="{63B3BB69-23CF-44E3-9099-C40C66FF867C}">
                  <a14:compatExt spid="_x0000_s49293"/>
                </a:ext>
                <a:ext uri="{FF2B5EF4-FFF2-40B4-BE49-F238E27FC236}">
                  <a16:creationId xmlns:a16="http://schemas.microsoft.com/office/drawing/2014/main" id="{00000000-0008-0000-0600-00008D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29</xdr:row>
          <xdr:rowOff>0</xdr:rowOff>
        </xdr:from>
        <xdr:to>
          <xdr:col>1</xdr:col>
          <xdr:colOff>95250</xdr:colOff>
          <xdr:row>30</xdr:row>
          <xdr:rowOff>0</xdr:rowOff>
        </xdr:to>
        <xdr:sp macro="" textlink="">
          <xdr:nvSpPr>
            <xdr:cNvPr id="49294" name="Check Box 142" hidden="1">
              <a:extLst>
                <a:ext uri="{63B3BB69-23CF-44E3-9099-C40C66FF867C}">
                  <a14:compatExt spid="_x0000_s49294"/>
                </a:ext>
                <a:ext uri="{FF2B5EF4-FFF2-40B4-BE49-F238E27FC236}">
                  <a16:creationId xmlns:a16="http://schemas.microsoft.com/office/drawing/2014/main" id="{00000000-0008-0000-0600-00008E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29</xdr:row>
          <xdr:rowOff>0</xdr:rowOff>
        </xdr:from>
        <xdr:to>
          <xdr:col>13</xdr:col>
          <xdr:colOff>0</xdr:colOff>
          <xdr:row>30</xdr:row>
          <xdr:rowOff>0</xdr:rowOff>
        </xdr:to>
        <xdr:sp macro="" textlink="">
          <xdr:nvSpPr>
            <xdr:cNvPr id="49295" name="Check Box 143" hidden="1">
              <a:extLst>
                <a:ext uri="{63B3BB69-23CF-44E3-9099-C40C66FF867C}">
                  <a14:compatExt spid="_x0000_s49295"/>
                </a:ext>
                <a:ext uri="{FF2B5EF4-FFF2-40B4-BE49-F238E27FC236}">
                  <a16:creationId xmlns:a16="http://schemas.microsoft.com/office/drawing/2014/main" id="{00000000-0008-0000-0600-00008F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30</xdr:row>
          <xdr:rowOff>0</xdr:rowOff>
        </xdr:from>
        <xdr:to>
          <xdr:col>13</xdr:col>
          <xdr:colOff>0</xdr:colOff>
          <xdr:row>31</xdr:row>
          <xdr:rowOff>0</xdr:rowOff>
        </xdr:to>
        <xdr:sp macro="" textlink="">
          <xdr:nvSpPr>
            <xdr:cNvPr id="49296" name="Check Box 144" hidden="1">
              <a:extLst>
                <a:ext uri="{63B3BB69-23CF-44E3-9099-C40C66FF867C}">
                  <a14:compatExt spid="_x0000_s49296"/>
                </a:ext>
                <a:ext uri="{FF2B5EF4-FFF2-40B4-BE49-F238E27FC236}">
                  <a16:creationId xmlns:a16="http://schemas.microsoft.com/office/drawing/2014/main" id="{00000000-0008-0000-0600-000090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31</xdr:row>
          <xdr:rowOff>0</xdr:rowOff>
        </xdr:from>
        <xdr:to>
          <xdr:col>13</xdr:col>
          <xdr:colOff>0</xdr:colOff>
          <xdr:row>32</xdr:row>
          <xdr:rowOff>0</xdr:rowOff>
        </xdr:to>
        <xdr:sp macro="" textlink="">
          <xdr:nvSpPr>
            <xdr:cNvPr id="49297" name="Check Box 145" hidden="1">
              <a:extLst>
                <a:ext uri="{63B3BB69-23CF-44E3-9099-C40C66FF867C}">
                  <a14:compatExt spid="_x0000_s49297"/>
                </a:ext>
                <a:ext uri="{FF2B5EF4-FFF2-40B4-BE49-F238E27FC236}">
                  <a16:creationId xmlns:a16="http://schemas.microsoft.com/office/drawing/2014/main" id="{00000000-0008-0000-0600-000091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32</xdr:row>
          <xdr:rowOff>0</xdr:rowOff>
        </xdr:from>
        <xdr:to>
          <xdr:col>13</xdr:col>
          <xdr:colOff>0</xdr:colOff>
          <xdr:row>33</xdr:row>
          <xdr:rowOff>0</xdr:rowOff>
        </xdr:to>
        <xdr:sp macro="" textlink="">
          <xdr:nvSpPr>
            <xdr:cNvPr id="49298" name="Check Box 146" hidden="1">
              <a:extLst>
                <a:ext uri="{63B3BB69-23CF-44E3-9099-C40C66FF867C}">
                  <a14:compatExt spid="_x0000_s49298"/>
                </a:ext>
                <a:ext uri="{FF2B5EF4-FFF2-40B4-BE49-F238E27FC236}">
                  <a16:creationId xmlns:a16="http://schemas.microsoft.com/office/drawing/2014/main" id="{00000000-0008-0000-0600-000092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33</xdr:row>
          <xdr:rowOff>0</xdr:rowOff>
        </xdr:from>
        <xdr:to>
          <xdr:col>13</xdr:col>
          <xdr:colOff>0</xdr:colOff>
          <xdr:row>34</xdr:row>
          <xdr:rowOff>0</xdr:rowOff>
        </xdr:to>
        <xdr:sp macro="" textlink="">
          <xdr:nvSpPr>
            <xdr:cNvPr id="49299" name="Check Box 147" hidden="1">
              <a:extLst>
                <a:ext uri="{63B3BB69-23CF-44E3-9099-C40C66FF867C}">
                  <a14:compatExt spid="_x0000_s49299"/>
                </a:ext>
                <a:ext uri="{FF2B5EF4-FFF2-40B4-BE49-F238E27FC236}">
                  <a16:creationId xmlns:a16="http://schemas.microsoft.com/office/drawing/2014/main" id="{00000000-0008-0000-0600-000093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34</xdr:row>
          <xdr:rowOff>0</xdr:rowOff>
        </xdr:from>
        <xdr:to>
          <xdr:col>13</xdr:col>
          <xdr:colOff>0</xdr:colOff>
          <xdr:row>35</xdr:row>
          <xdr:rowOff>0</xdr:rowOff>
        </xdr:to>
        <xdr:sp macro="" textlink="">
          <xdr:nvSpPr>
            <xdr:cNvPr id="49300" name="Check Box 148" hidden="1">
              <a:extLst>
                <a:ext uri="{63B3BB69-23CF-44E3-9099-C40C66FF867C}">
                  <a14:compatExt spid="_x0000_s49300"/>
                </a:ext>
                <a:ext uri="{FF2B5EF4-FFF2-40B4-BE49-F238E27FC236}">
                  <a16:creationId xmlns:a16="http://schemas.microsoft.com/office/drawing/2014/main" id="{00000000-0008-0000-0600-000094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35</xdr:row>
          <xdr:rowOff>0</xdr:rowOff>
        </xdr:from>
        <xdr:to>
          <xdr:col>13</xdr:col>
          <xdr:colOff>0</xdr:colOff>
          <xdr:row>36</xdr:row>
          <xdr:rowOff>0</xdr:rowOff>
        </xdr:to>
        <xdr:sp macro="" textlink="">
          <xdr:nvSpPr>
            <xdr:cNvPr id="49301" name="Check Box 149" hidden="1">
              <a:extLst>
                <a:ext uri="{63B3BB69-23CF-44E3-9099-C40C66FF867C}">
                  <a14:compatExt spid="_x0000_s49301"/>
                </a:ext>
                <a:ext uri="{FF2B5EF4-FFF2-40B4-BE49-F238E27FC236}">
                  <a16:creationId xmlns:a16="http://schemas.microsoft.com/office/drawing/2014/main" id="{00000000-0008-0000-0600-000095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15</xdr:row>
          <xdr:rowOff>0</xdr:rowOff>
        </xdr:from>
        <xdr:to>
          <xdr:col>13</xdr:col>
          <xdr:colOff>0</xdr:colOff>
          <xdr:row>16</xdr:row>
          <xdr:rowOff>0</xdr:rowOff>
        </xdr:to>
        <xdr:sp macro="" textlink="">
          <xdr:nvSpPr>
            <xdr:cNvPr id="49302" name="Check Box 150" hidden="1">
              <a:extLst>
                <a:ext uri="{63B3BB69-23CF-44E3-9099-C40C66FF867C}">
                  <a14:compatExt spid="_x0000_s49302"/>
                </a:ext>
                <a:ext uri="{FF2B5EF4-FFF2-40B4-BE49-F238E27FC236}">
                  <a16:creationId xmlns:a16="http://schemas.microsoft.com/office/drawing/2014/main" id="{00000000-0008-0000-0600-000096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16</xdr:row>
          <xdr:rowOff>0</xdr:rowOff>
        </xdr:from>
        <xdr:to>
          <xdr:col>13</xdr:col>
          <xdr:colOff>0</xdr:colOff>
          <xdr:row>17</xdr:row>
          <xdr:rowOff>0</xdr:rowOff>
        </xdr:to>
        <xdr:sp macro="" textlink="">
          <xdr:nvSpPr>
            <xdr:cNvPr id="49303" name="Check Box 151" hidden="1">
              <a:extLst>
                <a:ext uri="{63B3BB69-23CF-44E3-9099-C40C66FF867C}">
                  <a14:compatExt spid="_x0000_s49303"/>
                </a:ext>
                <a:ext uri="{FF2B5EF4-FFF2-40B4-BE49-F238E27FC236}">
                  <a16:creationId xmlns:a16="http://schemas.microsoft.com/office/drawing/2014/main" id="{00000000-0008-0000-0600-000097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17</xdr:row>
          <xdr:rowOff>0</xdr:rowOff>
        </xdr:from>
        <xdr:to>
          <xdr:col>13</xdr:col>
          <xdr:colOff>0</xdr:colOff>
          <xdr:row>18</xdr:row>
          <xdr:rowOff>0</xdr:rowOff>
        </xdr:to>
        <xdr:sp macro="" textlink="">
          <xdr:nvSpPr>
            <xdr:cNvPr id="49304" name="Check Box 152" hidden="1">
              <a:extLst>
                <a:ext uri="{63B3BB69-23CF-44E3-9099-C40C66FF867C}">
                  <a14:compatExt spid="_x0000_s49304"/>
                </a:ext>
                <a:ext uri="{FF2B5EF4-FFF2-40B4-BE49-F238E27FC236}">
                  <a16:creationId xmlns:a16="http://schemas.microsoft.com/office/drawing/2014/main" id="{00000000-0008-0000-0600-000098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18</xdr:row>
          <xdr:rowOff>0</xdr:rowOff>
        </xdr:from>
        <xdr:to>
          <xdr:col>13</xdr:col>
          <xdr:colOff>0</xdr:colOff>
          <xdr:row>19</xdr:row>
          <xdr:rowOff>0</xdr:rowOff>
        </xdr:to>
        <xdr:sp macro="" textlink="">
          <xdr:nvSpPr>
            <xdr:cNvPr id="49305" name="Check Box 153" hidden="1">
              <a:extLst>
                <a:ext uri="{63B3BB69-23CF-44E3-9099-C40C66FF867C}">
                  <a14:compatExt spid="_x0000_s49305"/>
                </a:ext>
                <a:ext uri="{FF2B5EF4-FFF2-40B4-BE49-F238E27FC236}">
                  <a16:creationId xmlns:a16="http://schemas.microsoft.com/office/drawing/2014/main" id="{00000000-0008-0000-0600-000099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19</xdr:row>
          <xdr:rowOff>0</xdr:rowOff>
        </xdr:from>
        <xdr:to>
          <xdr:col>13</xdr:col>
          <xdr:colOff>0</xdr:colOff>
          <xdr:row>20</xdr:row>
          <xdr:rowOff>0</xdr:rowOff>
        </xdr:to>
        <xdr:sp macro="" textlink="">
          <xdr:nvSpPr>
            <xdr:cNvPr id="49306" name="Check Box 154" hidden="1">
              <a:extLst>
                <a:ext uri="{63B3BB69-23CF-44E3-9099-C40C66FF867C}">
                  <a14:compatExt spid="_x0000_s49306"/>
                </a:ext>
                <a:ext uri="{FF2B5EF4-FFF2-40B4-BE49-F238E27FC236}">
                  <a16:creationId xmlns:a16="http://schemas.microsoft.com/office/drawing/2014/main" id="{00000000-0008-0000-0600-00009A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20</xdr:row>
          <xdr:rowOff>0</xdr:rowOff>
        </xdr:from>
        <xdr:to>
          <xdr:col>13</xdr:col>
          <xdr:colOff>0</xdr:colOff>
          <xdr:row>21</xdr:row>
          <xdr:rowOff>0</xdr:rowOff>
        </xdr:to>
        <xdr:sp macro="" textlink="">
          <xdr:nvSpPr>
            <xdr:cNvPr id="49307" name="Check Box 155" hidden="1">
              <a:extLst>
                <a:ext uri="{63B3BB69-23CF-44E3-9099-C40C66FF867C}">
                  <a14:compatExt spid="_x0000_s49307"/>
                </a:ext>
                <a:ext uri="{FF2B5EF4-FFF2-40B4-BE49-F238E27FC236}">
                  <a16:creationId xmlns:a16="http://schemas.microsoft.com/office/drawing/2014/main" id="{00000000-0008-0000-0600-00009B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21</xdr:row>
          <xdr:rowOff>0</xdr:rowOff>
        </xdr:from>
        <xdr:to>
          <xdr:col>13</xdr:col>
          <xdr:colOff>0</xdr:colOff>
          <xdr:row>22</xdr:row>
          <xdr:rowOff>0</xdr:rowOff>
        </xdr:to>
        <xdr:sp macro="" textlink="">
          <xdr:nvSpPr>
            <xdr:cNvPr id="49308" name="Check Box 156" hidden="1">
              <a:extLst>
                <a:ext uri="{63B3BB69-23CF-44E3-9099-C40C66FF867C}">
                  <a14:compatExt spid="_x0000_s49308"/>
                </a:ext>
                <a:ext uri="{FF2B5EF4-FFF2-40B4-BE49-F238E27FC236}">
                  <a16:creationId xmlns:a16="http://schemas.microsoft.com/office/drawing/2014/main" id="{00000000-0008-0000-0600-00009C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22</xdr:row>
          <xdr:rowOff>0</xdr:rowOff>
        </xdr:from>
        <xdr:to>
          <xdr:col>13</xdr:col>
          <xdr:colOff>0</xdr:colOff>
          <xdr:row>23</xdr:row>
          <xdr:rowOff>0</xdr:rowOff>
        </xdr:to>
        <xdr:sp macro="" textlink="">
          <xdr:nvSpPr>
            <xdr:cNvPr id="49309" name="Check Box 157" hidden="1">
              <a:extLst>
                <a:ext uri="{63B3BB69-23CF-44E3-9099-C40C66FF867C}">
                  <a14:compatExt spid="_x0000_s49309"/>
                </a:ext>
                <a:ext uri="{FF2B5EF4-FFF2-40B4-BE49-F238E27FC236}">
                  <a16:creationId xmlns:a16="http://schemas.microsoft.com/office/drawing/2014/main" id="{00000000-0008-0000-0600-00009D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15</xdr:row>
          <xdr:rowOff>0</xdr:rowOff>
        </xdr:from>
        <xdr:to>
          <xdr:col>1</xdr:col>
          <xdr:colOff>95250</xdr:colOff>
          <xdr:row>16</xdr:row>
          <xdr:rowOff>0</xdr:rowOff>
        </xdr:to>
        <xdr:sp macro="" textlink="">
          <xdr:nvSpPr>
            <xdr:cNvPr id="49310" name="Check Box 158" hidden="1">
              <a:extLst>
                <a:ext uri="{63B3BB69-23CF-44E3-9099-C40C66FF867C}">
                  <a14:compatExt spid="_x0000_s49310"/>
                </a:ext>
                <a:ext uri="{FF2B5EF4-FFF2-40B4-BE49-F238E27FC236}">
                  <a16:creationId xmlns:a16="http://schemas.microsoft.com/office/drawing/2014/main" id="{00000000-0008-0000-0600-00009E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16</xdr:row>
          <xdr:rowOff>0</xdr:rowOff>
        </xdr:from>
        <xdr:to>
          <xdr:col>1</xdr:col>
          <xdr:colOff>95250</xdr:colOff>
          <xdr:row>17</xdr:row>
          <xdr:rowOff>0</xdr:rowOff>
        </xdr:to>
        <xdr:sp macro="" textlink="">
          <xdr:nvSpPr>
            <xdr:cNvPr id="49311" name="Check Box 159" hidden="1">
              <a:extLst>
                <a:ext uri="{63B3BB69-23CF-44E3-9099-C40C66FF867C}">
                  <a14:compatExt spid="_x0000_s49311"/>
                </a:ext>
                <a:ext uri="{FF2B5EF4-FFF2-40B4-BE49-F238E27FC236}">
                  <a16:creationId xmlns:a16="http://schemas.microsoft.com/office/drawing/2014/main" id="{00000000-0008-0000-0600-00009F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18</xdr:row>
          <xdr:rowOff>0</xdr:rowOff>
        </xdr:from>
        <xdr:to>
          <xdr:col>2</xdr:col>
          <xdr:colOff>381000</xdr:colOff>
          <xdr:row>19</xdr:row>
          <xdr:rowOff>0</xdr:rowOff>
        </xdr:to>
        <xdr:sp macro="" textlink="">
          <xdr:nvSpPr>
            <xdr:cNvPr id="49312" name="Check Box 160" hidden="1">
              <a:extLst>
                <a:ext uri="{63B3BB69-23CF-44E3-9099-C40C66FF867C}">
                  <a14:compatExt spid="_x0000_s49312"/>
                </a:ext>
                <a:ext uri="{FF2B5EF4-FFF2-40B4-BE49-F238E27FC236}">
                  <a16:creationId xmlns:a16="http://schemas.microsoft.com/office/drawing/2014/main" id="{00000000-0008-0000-0600-0000A0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19</xdr:row>
          <xdr:rowOff>0</xdr:rowOff>
        </xdr:from>
        <xdr:to>
          <xdr:col>2</xdr:col>
          <xdr:colOff>381000</xdr:colOff>
          <xdr:row>20</xdr:row>
          <xdr:rowOff>0</xdr:rowOff>
        </xdr:to>
        <xdr:sp macro="" textlink="">
          <xdr:nvSpPr>
            <xdr:cNvPr id="49313" name="Check Box 161" hidden="1">
              <a:extLst>
                <a:ext uri="{63B3BB69-23CF-44E3-9099-C40C66FF867C}">
                  <a14:compatExt spid="_x0000_s49313"/>
                </a:ext>
                <a:ext uri="{FF2B5EF4-FFF2-40B4-BE49-F238E27FC236}">
                  <a16:creationId xmlns:a16="http://schemas.microsoft.com/office/drawing/2014/main" id="{00000000-0008-0000-0600-0000A1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20</xdr:row>
          <xdr:rowOff>0</xdr:rowOff>
        </xdr:from>
        <xdr:to>
          <xdr:col>2</xdr:col>
          <xdr:colOff>381000</xdr:colOff>
          <xdr:row>21</xdr:row>
          <xdr:rowOff>0</xdr:rowOff>
        </xdr:to>
        <xdr:sp macro="" textlink="">
          <xdr:nvSpPr>
            <xdr:cNvPr id="49314" name="Check Box 162" hidden="1">
              <a:extLst>
                <a:ext uri="{63B3BB69-23CF-44E3-9099-C40C66FF867C}">
                  <a14:compatExt spid="_x0000_s49314"/>
                </a:ext>
                <a:ext uri="{FF2B5EF4-FFF2-40B4-BE49-F238E27FC236}">
                  <a16:creationId xmlns:a16="http://schemas.microsoft.com/office/drawing/2014/main" id="{00000000-0008-0000-0600-0000A2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0</xdr:rowOff>
        </xdr:from>
        <xdr:to>
          <xdr:col>2</xdr:col>
          <xdr:colOff>381000</xdr:colOff>
          <xdr:row>22</xdr:row>
          <xdr:rowOff>0</xdr:rowOff>
        </xdr:to>
        <xdr:sp macro="" textlink="">
          <xdr:nvSpPr>
            <xdr:cNvPr id="49315" name="Check Box 163" hidden="1">
              <a:extLst>
                <a:ext uri="{63B3BB69-23CF-44E3-9099-C40C66FF867C}">
                  <a14:compatExt spid="_x0000_s49315"/>
                </a:ext>
                <a:ext uri="{FF2B5EF4-FFF2-40B4-BE49-F238E27FC236}">
                  <a16:creationId xmlns:a16="http://schemas.microsoft.com/office/drawing/2014/main" id="{00000000-0008-0000-0600-0000A3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0</xdr:rowOff>
        </xdr:from>
        <xdr:to>
          <xdr:col>2</xdr:col>
          <xdr:colOff>381000</xdr:colOff>
          <xdr:row>23</xdr:row>
          <xdr:rowOff>0</xdr:rowOff>
        </xdr:to>
        <xdr:sp macro="" textlink="">
          <xdr:nvSpPr>
            <xdr:cNvPr id="49316" name="Check Box 164" hidden="1">
              <a:extLst>
                <a:ext uri="{63B3BB69-23CF-44E3-9099-C40C66FF867C}">
                  <a14:compatExt spid="_x0000_s49316"/>
                </a:ext>
                <a:ext uri="{FF2B5EF4-FFF2-40B4-BE49-F238E27FC236}">
                  <a16:creationId xmlns:a16="http://schemas.microsoft.com/office/drawing/2014/main" id="{00000000-0008-0000-0600-0000A4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23</xdr:row>
          <xdr:rowOff>0</xdr:rowOff>
        </xdr:from>
        <xdr:to>
          <xdr:col>2</xdr:col>
          <xdr:colOff>381000</xdr:colOff>
          <xdr:row>24</xdr:row>
          <xdr:rowOff>0</xdr:rowOff>
        </xdr:to>
        <xdr:sp macro="" textlink="">
          <xdr:nvSpPr>
            <xdr:cNvPr id="49317" name="Check Box 165" hidden="1">
              <a:extLst>
                <a:ext uri="{63B3BB69-23CF-44E3-9099-C40C66FF867C}">
                  <a14:compatExt spid="_x0000_s49317"/>
                </a:ext>
                <a:ext uri="{FF2B5EF4-FFF2-40B4-BE49-F238E27FC236}">
                  <a16:creationId xmlns:a16="http://schemas.microsoft.com/office/drawing/2014/main" id="{00000000-0008-0000-0600-0000A5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24</xdr:row>
          <xdr:rowOff>0</xdr:rowOff>
        </xdr:from>
        <xdr:to>
          <xdr:col>14</xdr:col>
          <xdr:colOff>0</xdr:colOff>
          <xdr:row>25</xdr:row>
          <xdr:rowOff>0</xdr:rowOff>
        </xdr:to>
        <xdr:sp macro="" textlink="">
          <xdr:nvSpPr>
            <xdr:cNvPr id="49318" name="Check Box 166" hidden="1">
              <a:extLst>
                <a:ext uri="{63B3BB69-23CF-44E3-9099-C40C66FF867C}">
                  <a14:compatExt spid="_x0000_s49318"/>
                </a:ext>
                <a:ext uri="{FF2B5EF4-FFF2-40B4-BE49-F238E27FC236}">
                  <a16:creationId xmlns:a16="http://schemas.microsoft.com/office/drawing/2014/main" id="{00000000-0008-0000-0600-0000A6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25</xdr:row>
          <xdr:rowOff>0</xdr:rowOff>
        </xdr:from>
        <xdr:to>
          <xdr:col>14</xdr:col>
          <xdr:colOff>0</xdr:colOff>
          <xdr:row>26</xdr:row>
          <xdr:rowOff>0</xdr:rowOff>
        </xdr:to>
        <xdr:sp macro="" textlink="">
          <xdr:nvSpPr>
            <xdr:cNvPr id="49319" name="Check Box 167" hidden="1">
              <a:extLst>
                <a:ext uri="{63B3BB69-23CF-44E3-9099-C40C66FF867C}">
                  <a14:compatExt spid="_x0000_s49319"/>
                </a:ext>
                <a:ext uri="{FF2B5EF4-FFF2-40B4-BE49-F238E27FC236}">
                  <a16:creationId xmlns:a16="http://schemas.microsoft.com/office/drawing/2014/main" id="{00000000-0008-0000-0600-0000A7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16</xdr:col>
      <xdr:colOff>254000</xdr:colOff>
      <xdr:row>6</xdr:row>
      <xdr:rowOff>180975</xdr:rowOff>
    </xdr:from>
    <xdr:to>
      <xdr:col>17</xdr:col>
      <xdr:colOff>6350</xdr:colOff>
      <xdr:row>12</xdr:row>
      <xdr:rowOff>63104</xdr:rowOff>
    </xdr:to>
    <xdr:pic>
      <xdr:nvPicPr>
        <xdr:cNvPr id="49323" name="Line 21">
          <a:extLst>
            <a:ext uri="{FF2B5EF4-FFF2-40B4-BE49-F238E27FC236}">
              <a16:creationId xmlns:a16="http://schemas.microsoft.com/office/drawing/2014/main" id="{00000000-0008-0000-0600-0000ABC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1457325"/>
          <a:ext cx="19050" cy="1196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</xdr:row>
          <xdr:rowOff>0</xdr:rowOff>
        </xdr:from>
        <xdr:to>
          <xdr:col>27</xdr:col>
          <xdr:colOff>19050</xdr:colOff>
          <xdr:row>3</xdr:row>
          <xdr:rowOff>76200</xdr:rowOff>
        </xdr:to>
        <xdr:sp macro="" textlink="">
          <xdr:nvSpPr>
            <xdr:cNvPr id="49322" name="ResetButton" hidden="1">
              <a:extLst>
                <a:ext uri="{63B3BB69-23CF-44E3-9099-C40C66FF867C}">
                  <a14:compatExt spid="_x0000_s49322"/>
                </a:ext>
                <a:ext uri="{FF2B5EF4-FFF2-40B4-BE49-F238E27FC236}">
                  <a16:creationId xmlns:a16="http://schemas.microsoft.com/office/drawing/2014/main" id="{00000000-0008-0000-0600-0000AA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Drucken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115167</xdr:colOff>
      <xdr:row>42</xdr:row>
      <xdr:rowOff>95250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648"/>
        <a:stretch/>
      </xdr:blipFill>
      <xdr:spPr>
        <a:xfrm>
          <a:off x="0" y="0"/>
          <a:ext cx="6211167" cy="8096250"/>
        </a:xfrm>
        <a:prstGeom prst="rect">
          <a:avLst/>
        </a:prstGeom>
      </xdr:spPr>
    </xdr:pic>
    <xdr:clientData/>
  </xdr:twoCellAnchor>
  <xdr:twoCellAnchor editAs="oneCell">
    <xdr:from>
      <xdr:col>8</xdr:col>
      <xdr:colOff>761999</xdr:colOff>
      <xdr:row>0</xdr:row>
      <xdr:rowOff>0</xdr:rowOff>
    </xdr:from>
    <xdr:to>
      <xdr:col>19</xdr:col>
      <xdr:colOff>737616</xdr:colOff>
      <xdr:row>42</xdr:row>
      <xdr:rowOff>180974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57999" y="0"/>
          <a:ext cx="8357617" cy="81819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293687</xdr:colOff>
      <xdr:row>0</xdr:row>
      <xdr:rowOff>3970</xdr:rowOff>
    </xdr:from>
    <xdr:to>
      <xdr:col>20</xdr:col>
      <xdr:colOff>292595</xdr:colOff>
      <xdr:row>4</xdr:row>
      <xdr:rowOff>142875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328" y="3970"/>
          <a:ext cx="2511127" cy="1025921"/>
        </a:xfrm>
        <a:prstGeom prst="rect">
          <a:avLst/>
        </a:prstGeom>
      </xdr:spPr>
    </xdr:pic>
    <xdr:clientData/>
  </xdr:twoCellAnchor>
  <xdr:twoCellAnchor>
    <xdr:from>
      <xdr:col>0</xdr:col>
      <xdr:colOff>373674</xdr:colOff>
      <xdr:row>54</xdr:row>
      <xdr:rowOff>20895</xdr:rowOff>
    </xdr:from>
    <xdr:to>
      <xdr:col>19</xdr:col>
      <xdr:colOff>710745</xdr:colOff>
      <xdr:row>54</xdr:row>
      <xdr:rowOff>20895</xdr:rowOff>
    </xdr:to>
    <xdr:grpSp>
      <xdr:nvGrpSpPr>
        <xdr:cNvPr id="3" name="Group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pSpPr>
          <a:grpSpLocks/>
        </xdr:cNvGrpSpPr>
      </xdr:nvGrpSpPr>
      <xdr:grpSpPr bwMode="auto">
        <a:xfrm>
          <a:off x="373674" y="10574595"/>
          <a:ext cx="6112396" cy="0"/>
          <a:chOff x="1078" y="369"/>
          <a:chExt cx="9902" cy="0"/>
        </a:xfrm>
      </xdr:grpSpPr>
      <xdr:sp macro="" textlink="">
        <xdr:nvSpPr>
          <xdr:cNvPr id="4" name="Line 8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1078" y="369"/>
            <a:ext cx="2475" cy="0"/>
          </a:xfrm>
          <a:prstGeom prst="line">
            <a:avLst/>
          </a:prstGeom>
          <a:noFill/>
          <a:ln w="12192">
            <a:solidFill>
              <a:srgbClr val="FF7B1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6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3572" y="369"/>
            <a:ext cx="2458" cy="0"/>
          </a:xfrm>
          <a:prstGeom prst="line">
            <a:avLst/>
          </a:prstGeom>
          <a:noFill/>
          <a:ln w="12192">
            <a:solidFill>
              <a:srgbClr val="FF7B1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4">
            <a:extLst>
              <a:ext uri="{FF2B5EF4-FFF2-40B4-BE49-F238E27FC236}">
                <a16:creationId xmlns:a16="http://schemas.microsoft.com/office/drawing/2014/main" id="{00000000-0008-0000-0900-000006000000}"/>
              </a:ext>
            </a:extLst>
          </xdr:cNvPr>
          <xdr:cNvSpPr>
            <a:spLocks noChangeShapeType="1"/>
          </xdr:cNvSpPr>
        </xdr:nvSpPr>
        <xdr:spPr bwMode="auto">
          <a:xfrm>
            <a:off x="6049" y="369"/>
            <a:ext cx="2456" cy="0"/>
          </a:xfrm>
          <a:prstGeom prst="line">
            <a:avLst/>
          </a:prstGeom>
          <a:noFill/>
          <a:ln w="12192">
            <a:solidFill>
              <a:srgbClr val="FF7B1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2"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8524" y="369"/>
            <a:ext cx="2456" cy="0"/>
          </a:xfrm>
          <a:prstGeom prst="line">
            <a:avLst/>
          </a:prstGeom>
          <a:noFill/>
          <a:ln w="12192">
            <a:solidFill>
              <a:srgbClr val="FF7B1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380999</xdr:colOff>
      <xdr:row>50</xdr:row>
      <xdr:rowOff>159729</xdr:rowOff>
    </xdr:from>
    <xdr:to>
      <xdr:col>6</xdr:col>
      <xdr:colOff>11906</xdr:colOff>
      <xdr:row>53</xdr:row>
      <xdr:rowOff>1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pSpPr>
          <a:grpSpLocks/>
        </xdr:cNvGrpSpPr>
      </xdr:nvGrpSpPr>
      <xdr:grpSpPr bwMode="auto">
        <a:xfrm>
          <a:off x="380999" y="9951429"/>
          <a:ext cx="1828007" cy="411772"/>
          <a:chOff x="1080" y="-163"/>
          <a:chExt cx="1797" cy="566"/>
        </a:xfrm>
      </xdr:grpSpPr>
      <xdr:sp macro="" textlink="">
        <xdr:nvSpPr>
          <xdr:cNvPr id="11" name="Freeform 11">
            <a:extLst>
              <a:ext uri="{FF2B5EF4-FFF2-40B4-BE49-F238E27FC236}">
                <a16:creationId xmlns:a16="http://schemas.microsoft.com/office/drawing/2014/main" id="{00000000-0008-0000-0900-00000B000000}"/>
              </a:ext>
            </a:extLst>
          </xdr:cNvPr>
          <xdr:cNvSpPr>
            <a:spLocks/>
          </xdr:cNvSpPr>
        </xdr:nvSpPr>
        <xdr:spPr bwMode="auto">
          <a:xfrm>
            <a:off x="1080" y="-163"/>
            <a:ext cx="1797" cy="566"/>
          </a:xfrm>
          <a:custGeom>
            <a:avLst/>
            <a:gdLst>
              <a:gd name="T0" fmla="+- 0 2665 1080"/>
              <a:gd name="T1" fmla="*/ T0 w 1797"/>
              <a:gd name="T2" fmla="+- 0 -163 -163"/>
              <a:gd name="T3" fmla="*/ -163 h 566"/>
              <a:gd name="T4" fmla="+- 0 1080 1080"/>
              <a:gd name="T5" fmla="*/ T4 w 1797"/>
              <a:gd name="T6" fmla="+- 0 -163 -163"/>
              <a:gd name="T7" fmla="*/ -163 h 566"/>
              <a:gd name="T8" fmla="+- 0 1080 1080"/>
              <a:gd name="T9" fmla="*/ T8 w 1797"/>
              <a:gd name="T10" fmla="+- 0 403 -163"/>
              <a:gd name="T11" fmla="*/ 403 h 566"/>
              <a:gd name="T12" fmla="+- 0 2665 1080"/>
              <a:gd name="T13" fmla="*/ T12 w 1797"/>
              <a:gd name="T14" fmla="+- 0 403 -163"/>
              <a:gd name="T15" fmla="*/ 403 h 566"/>
              <a:gd name="T16" fmla="+- 0 2877 1080"/>
              <a:gd name="T17" fmla="*/ T16 w 1797"/>
              <a:gd name="T18" fmla="+- 0 120 -163"/>
              <a:gd name="T19" fmla="*/ 120 h 566"/>
              <a:gd name="T20" fmla="+- 0 2665 1080"/>
              <a:gd name="T21" fmla="*/ T20 w 1797"/>
              <a:gd name="T22" fmla="+- 0 -163 -163"/>
              <a:gd name="T23" fmla="*/ -163 h 566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</a:cxnLst>
            <a:rect l="0" t="0" r="r" b="b"/>
            <a:pathLst>
              <a:path w="1797" h="566">
                <a:moveTo>
                  <a:pt x="1585" y="0"/>
                </a:moveTo>
                <a:lnTo>
                  <a:pt x="0" y="0"/>
                </a:lnTo>
                <a:lnTo>
                  <a:pt x="0" y="566"/>
                </a:lnTo>
                <a:lnTo>
                  <a:pt x="1585" y="566"/>
                </a:lnTo>
                <a:lnTo>
                  <a:pt x="1797" y="283"/>
                </a:lnTo>
                <a:lnTo>
                  <a:pt x="1585" y="0"/>
                </a:lnTo>
                <a:close/>
              </a:path>
            </a:pathLst>
          </a:custGeom>
          <a:solidFill>
            <a:srgbClr val="505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2" name="Text Box 10">
            <a:extLst>
              <a:ext uri="{FF2B5EF4-FFF2-40B4-BE49-F238E27FC236}">
                <a16:creationId xmlns:a16="http://schemas.microsoft.com/office/drawing/2014/main" id="{00000000-0008-0000-09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80" y="-163"/>
            <a:ext cx="1797" cy="5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72000" tIns="0" rIns="0" bIns="0" anchor="ctr" anchorCtr="0" upright="1"/>
          <a:lstStyle/>
          <a:p>
            <a:pPr algn="l" rtl="0">
              <a:defRPr sz="1000"/>
            </a:pPr>
            <a:r>
              <a:rPr lang="de-DE" sz="7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Unterschrift nicht vergessen!</a:t>
            </a:r>
          </a:p>
        </xdr:txBody>
      </xdr:sp>
    </xdr:grpSp>
    <xdr:clientData/>
  </xdr:twoCellAnchor>
  <xdr:twoCellAnchor>
    <xdr:from>
      <xdr:col>2</xdr:col>
      <xdr:colOff>4763</xdr:colOff>
      <xdr:row>10</xdr:row>
      <xdr:rowOff>260152</xdr:rowOff>
    </xdr:from>
    <xdr:to>
      <xdr:col>14</xdr:col>
      <xdr:colOff>5953</xdr:colOff>
      <xdr:row>12</xdr:row>
      <xdr:rowOff>14884</xdr:rowOff>
    </xdr:to>
    <xdr:grpSp>
      <xdr:nvGrpSpPr>
        <xdr:cNvPr id="13" name="Gruppieren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GrpSpPr/>
      </xdr:nvGrpSpPr>
      <xdr:grpSpPr>
        <a:xfrm>
          <a:off x="481013" y="2463602"/>
          <a:ext cx="4014390" cy="180182"/>
          <a:chOff x="385763" y="2427090"/>
          <a:chExt cx="4079080" cy="219075"/>
        </a:xfrm>
      </xdr:grpSpPr>
      <xdr:sp macro="" textlink="">
        <xdr:nvSpPr>
          <xdr:cNvPr id="14" name="Option Button 70" hidden="1">
            <a:extLst>
              <a:ext uri="{63B3BB69-23CF-44E3-9099-C40C66FF867C}">
                <a14:compatExt xmlns:a14="http://schemas.microsoft.com/office/drawing/2010/main" spid="_x0000_s49222"/>
              </a:ext>
              <a:ext uri="{FF2B5EF4-FFF2-40B4-BE49-F238E27FC236}">
                <a16:creationId xmlns:a16="http://schemas.microsoft.com/office/drawing/2014/main" id="{00000000-0008-0000-0900-00000E000000}"/>
              </a:ext>
            </a:extLst>
          </xdr:cNvPr>
          <xdr:cNvSpPr/>
        </xdr:nvSpPr>
        <xdr:spPr bwMode="auto">
          <a:xfrm>
            <a:off x="3384946" y="2427090"/>
            <a:ext cx="1079897" cy="2190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de-DE" sz="800" b="0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Freundschaftsspiel</a:t>
            </a:r>
          </a:p>
        </xdr:txBody>
      </xdr:sp>
      <xdr:sp macro="" textlink="">
        <xdr:nvSpPr>
          <xdr:cNvPr id="15" name="Option Button 71" hidden="1">
            <a:extLst>
              <a:ext uri="{63B3BB69-23CF-44E3-9099-C40C66FF867C}">
                <a14:compatExt xmlns:a14="http://schemas.microsoft.com/office/drawing/2010/main" spid="_x0000_s49223"/>
              </a:ext>
              <a:ext uri="{FF2B5EF4-FFF2-40B4-BE49-F238E27FC236}">
                <a16:creationId xmlns:a16="http://schemas.microsoft.com/office/drawing/2014/main" id="{00000000-0008-0000-0900-00000F000000}"/>
              </a:ext>
            </a:extLst>
          </xdr:cNvPr>
          <xdr:cNvSpPr/>
        </xdr:nvSpPr>
        <xdr:spPr bwMode="auto">
          <a:xfrm>
            <a:off x="385763" y="2427090"/>
            <a:ext cx="906065" cy="2190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de-DE" sz="800" b="0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Meisterschaft</a:t>
            </a:r>
          </a:p>
        </xdr:txBody>
      </xdr:sp>
      <xdr:sp macro="" textlink="">
        <xdr:nvSpPr>
          <xdr:cNvPr id="16" name="Option Button 72" hidden="1">
            <a:extLst>
              <a:ext uri="{63B3BB69-23CF-44E3-9099-C40C66FF867C}">
                <a14:compatExt xmlns:a14="http://schemas.microsoft.com/office/drawing/2010/main" spid="_x0000_s49224"/>
              </a:ext>
              <a:ext uri="{FF2B5EF4-FFF2-40B4-BE49-F238E27FC236}">
                <a16:creationId xmlns:a16="http://schemas.microsoft.com/office/drawing/2014/main" id="{00000000-0008-0000-0900-000010000000}"/>
              </a:ext>
            </a:extLst>
          </xdr:cNvPr>
          <xdr:cNvSpPr/>
        </xdr:nvSpPr>
        <xdr:spPr bwMode="auto">
          <a:xfrm>
            <a:off x="2386013" y="2427685"/>
            <a:ext cx="638174" cy="21788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de-DE" sz="800" b="0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Turnier</a:t>
            </a:r>
          </a:p>
        </xdr:txBody>
      </xdr:sp>
      <xdr:sp macro="" textlink="">
        <xdr:nvSpPr>
          <xdr:cNvPr id="17" name="Option Button 73" hidden="1">
            <a:extLst>
              <a:ext uri="{63B3BB69-23CF-44E3-9099-C40C66FF867C}">
                <a14:compatExt xmlns:a14="http://schemas.microsoft.com/office/drawing/2010/main" spid="_x0000_s49225"/>
              </a:ext>
              <a:ext uri="{FF2B5EF4-FFF2-40B4-BE49-F238E27FC236}">
                <a16:creationId xmlns:a16="http://schemas.microsoft.com/office/drawing/2014/main" id="{00000000-0008-0000-0900-000011000000}"/>
              </a:ext>
            </a:extLst>
          </xdr:cNvPr>
          <xdr:cNvSpPr/>
        </xdr:nvSpPr>
        <xdr:spPr bwMode="auto">
          <a:xfrm>
            <a:off x="1476374" y="2427685"/>
            <a:ext cx="642937" cy="21788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de-DE" sz="800" b="0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Pokal</a:t>
            </a:r>
          </a:p>
        </xdr:txBody>
      </xdr:sp>
    </xdr:grpSp>
    <xdr:clientData/>
  </xdr:twoCellAnchor>
  <xdr:twoCellAnchor editAs="oneCell">
    <xdr:from>
      <xdr:col>15</xdr:col>
      <xdr:colOff>0</xdr:colOff>
      <xdr:row>6</xdr:row>
      <xdr:rowOff>180975</xdr:rowOff>
    </xdr:from>
    <xdr:to>
      <xdr:col>15</xdr:col>
      <xdr:colOff>19050</xdr:colOff>
      <xdr:row>12</xdr:row>
      <xdr:rowOff>57151</xdr:rowOff>
    </xdr:to>
    <xdr:pic>
      <xdr:nvPicPr>
        <xdr:cNvPr id="54" name="Line 21"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1438275"/>
          <a:ext cx="19050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485775</xdr:colOff>
          <xdr:row>13</xdr:row>
          <xdr:rowOff>228600</xdr:rowOff>
        </xdr:from>
        <xdr:to>
          <xdr:col>8</xdr:col>
          <xdr:colOff>9525</xdr:colOff>
          <xdr:row>15</xdr:row>
          <xdr:rowOff>0</xdr:rowOff>
        </xdr:to>
        <xdr:sp macro="" textlink="">
          <xdr:nvSpPr>
            <xdr:cNvPr id="57389" name="Option Button 45" hidden="1">
              <a:extLst>
                <a:ext uri="{63B3BB69-23CF-44E3-9099-C40C66FF867C}">
                  <a14:compatExt spid="_x0000_s57389"/>
                </a:ext>
                <a:ext uri="{FF2B5EF4-FFF2-40B4-BE49-F238E27FC236}">
                  <a16:creationId xmlns:a16="http://schemas.microsoft.com/office/drawing/2014/main" id="{00000000-0008-0000-0900-00002D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13</xdr:row>
          <xdr:rowOff>228600</xdr:rowOff>
        </xdr:from>
        <xdr:to>
          <xdr:col>16</xdr:col>
          <xdr:colOff>361950</xdr:colOff>
          <xdr:row>15</xdr:row>
          <xdr:rowOff>9525</xdr:rowOff>
        </xdr:to>
        <xdr:sp macro="" textlink="">
          <xdr:nvSpPr>
            <xdr:cNvPr id="57390" name="Option Button 46" hidden="1">
              <a:extLst>
                <a:ext uri="{63B3BB69-23CF-44E3-9099-C40C66FF867C}">
                  <a14:compatExt spid="_x0000_s57390"/>
                </a:ext>
                <a:ext uri="{FF2B5EF4-FFF2-40B4-BE49-F238E27FC236}">
                  <a16:creationId xmlns:a16="http://schemas.microsoft.com/office/drawing/2014/main" id="{00000000-0008-0000-0900-00002E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371475</xdr:colOff>
          <xdr:row>12</xdr:row>
          <xdr:rowOff>76200</xdr:rowOff>
        </xdr:from>
        <xdr:to>
          <xdr:col>20</xdr:col>
          <xdr:colOff>9525</xdr:colOff>
          <xdr:row>16</xdr:row>
          <xdr:rowOff>9525</xdr:rowOff>
        </xdr:to>
        <xdr:sp macro="" textlink="">
          <xdr:nvSpPr>
            <xdr:cNvPr id="57391" name="Group Box 47" hidden="1">
              <a:extLst>
                <a:ext uri="{63B3BB69-23CF-44E3-9099-C40C66FF867C}">
                  <a14:compatExt spid="_x0000_s57391"/>
                </a:ext>
                <a:ext uri="{FF2B5EF4-FFF2-40B4-BE49-F238E27FC236}">
                  <a16:creationId xmlns:a16="http://schemas.microsoft.com/office/drawing/2014/main" id="{00000000-0008-0000-0900-00002F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704850</xdr:colOff>
          <xdr:row>25</xdr:row>
          <xdr:rowOff>9525</xdr:rowOff>
        </xdr:from>
        <xdr:to>
          <xdr:col>9</xdr:col>
          <xdr:colOff>19050</xdr:colOff>
          <xdr:row>25</xdr:row>
          <xdr:rowOff>180975</xdr:rowOff>
        </xdr:to>
        <xdr:sp macro="" textlink="">
          <xdr:nvSpPr>
            <xdr:cNvPr id="57392" name="Option Button 48" hidden="1">
              <a:extLst>
                <a:ext uri="{63B3BB69-23CF-44E3-9099-C40C66FF867C}">
                  <a14:compatExt spid="_x0000_s57392"/>
                </a:ext>
                <a:ext uri="{FF2B5EF4-FFF2-40B4-BE49-F238E27FC236}">
                  <a16:creationId xmlns:a16="http://schemas.microsoft.com/office/drawing/2014/main" id="{00000000-0008-0000-0900-000030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25</xdr:row>
          <xdr:rowOff>9525</xdr:rowOff>
        </xdr:from>
        <xdr:to>
          <xdr:col>10</xdr:col>
          <xdr:colOff>171450</xdr:colOff>
          <xdr:row>25</xdr:row>
          <xdr:rowOff>180975</xdr:rowOff>
        </xdr:to>
        <xdr:sp macro="" textlink="">
          <xdr:nvSpPr>
            <xdr:cNvPr id="57393" name="Option Button 49" hidden="1">
              <a:extLst>
                <a:ext uri="{63B3BB69-23CF-44E3-9099-C40C66FF867C}">
                  <a14:compatExt spid="_x0000_s57393"/>
                </a:ext>
                <a:ext uri="{FF2B5EF4-FFF2-40B4-BE49-F238E27FC236}">
                  <a16:creationId xmlns:a16="http://schemas.microsoft.com/office/drawing/2014/main" id="{00000000-0008-0000-0900-000031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704850</xdr:colOff>
          <xdr:row>26</xdr:row>
          <xdr:rowOff>9525</xdr:rowOff>
        </xdr:from>
        <xdr:to>
          <xdr:col>9</xdr:col>
          <xdr:colOff>19050</xdr:colOff>
          <xdr:row>26</xdr:row>
          <xdr:rowOff>180975</xdr:rowOff>
        </xdr:to>
        <xdr:sp macro="" textlink="">
          <xdr:nvSpPr>
            <xdr:cNvPr id="57394" name="Option Button 50" hidden="1">
              <a:extLst>
                <a:ext uri="{63B3BB69-23CF-44E3-9099-C40C66FF867C}">
                  <a14:compatExt spid="_x0000_s57394"/>
                </a:ext>
                <a:ext uri="{FF2B5EF4-FFF2-40B4-BE49-F238E27FC236}">
                  <a16:creationId xmlns:a16="http://schemas.microsoft.com/office/drawing/2014/main" id="{00000000-0008-0000-0900-000032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26</xdr:row>
          <xdr:rowOff>9525</xdr:rowOff>
        </xdr:from>
        <xdr:to>
          <xdr:col>10</xdr:col>
          <xdr:colOff>171450</xdr:colOff>
          <xdr:row>26</xdr:row>
          <xdr:rowOff>180975</xdr:rowOff>
        </xdr:to>
        <xdr:sp macro="" textlink="">
          <xdr:nvSpPr>
            <xdr:cNvPr id="57395" name="Option Button 51" hidden="1">
              <a:extLst>
                <a:ext uri="{63B3BB69-23CF-44E3-9099-C40C66FF867C}">
                  <a14:compatExt spid="_x0000_s57395"/>
                </a:ext>
                <a:ext uri="{FF2B5EF4-FFF2-40B4-BE49-F238E27FC236}">
                  <a16:creationId xmlns:a16="http://schemas.microsoft.com/office/drawing/2014/main" id="{00000000-0008-0000-0900-000033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704850</xdr:colOff>
          <xdr:row>27</xdr:row>
          <xdr:rowOff>9525</xdr:rowOff>
        </xdr:from>
        <xdr:to>
          <xdr:col>9</xdr:col>
          <xdr:colOff>19050</xdr:colOff>
          <xdr:row>27</xdr:row>
          <xdr:rowOff>180975</xdr:rowOff>
        </xdr:to>
        <xdr:sp macro="" textlink="">
          <xdr:nvSpPr>
            <xdr:cNvPr id="57396" name="Option Button 52" hidden="1">
              <a:extLst>
                <a:ext uri="{63B3BB69-23CF-44E3-9099-C40C66FF867C}">
                  <a14:compatExt spid="_x0000_s57396"/>
                </a:ext>
                <a:ext uri="{FF2B5EF4-FFF2-40B4-BE49-F238E27FC236}">
                  <a16:creationId xmlns:a16="http://schemas.microsoft.com/office/drawing/2014/main" id="{00000000-0008-0000-0900-000034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27</xdr:row>
          <xdr:rowOff>9525</xdr:rowOff>
        </xdr:from>
        <xdr:to>
          <xdr:col>10</xdr:col>
          <xdr:colOff>171450</xdr:colOff>
          <xdr:row>27</xdr:row>
          <xdr:rowOff>180975</xdr:rowOff>
        </xdr:to>
        <xdr:sp macro="" textlink="">
          <xdr:nvSpPr>
            <xdr:cNvPr id="57397" name="Option Button 53" hidden="1">
              <a:extLst>
                <a:ext uri="{63B3BB69-23CF-44E3-9099-C40C66FF867C}">
                  <a14:compatExt spid="_x0000_s57397"/>
                </a:ext>
                <a:ext uri="{FF2B5EF4-FFF2-40B4-BE49-F238E27FC236}">
                  <a16:creationId xmlns:a16="http://schemas.microsoft.com/office/drawing/2014/main" id="{00000000-0008-0000-0900-000035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657225</xdr:colOff>
          <xdr:row>24</xdr:row>
          <xdr:rowOff>180975</xdr:rowOff>
        </xdr:from>
        <xdr:to>
          <xdr:col>11</xdr:col>
          <xdr:colOff>38100</xdr:colOff>
          <xdr:row>25</xdr:row>
          <xdr:rowOff>180975</xdr:rowOff>
        </xdr:to>
        <xdr:sp macro="" textlink="">
          <xdr:nvSpPr>
            <xdr:cNvPr id="57398" name="Group Box 54" hidden="1">
              <a:extLst>
                <a:ext uri="{63B3BB69-23CF-44E3-9099-C40C66FF867C}">
                  <a14:compatExt spid="_x0000_s57398"/>
                </a:ext>
                <a:ext uri="{FF2B5EF4-FFF2-40B4-BE49-F238E27FC236}">
                  <a16:creationId xmlns:a16="http://schemas.microsoft.com/office/drawing/2014/main" id="{00000000-0008-0000-0900-000036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657225</xdr:colOff>
          <xdr:row>25</xdr:row>
          <xdr:rowOff>190500</xdr:rowOff>
        </xdr:from>
        <xdr:to>
          <xdr:col>11</xdr:col>
          <xdr:colOff>38100</xdr:colOff>
          <xdr:row>27</xdr:row>
          <xdr:rowOff>9525</xdr:rowOff>
        </xdr:to>
        <xdr:sp macro="" textlink="">
          <xdr:nvSpPr>
            <xdr:cNvPr id="57399" name="Group Box 55" hidden="1">
              <a:extLst>
                <a:ext uri="{63B3BB69-23CF-44E3-9099-C40C66FF867C}">
                  <a14:compatExt spid="_x0000_s57399"/>
                </a:ext>
                <a:ext uri="{FF2B5EF4-FFF2-40B4-BE49-F238E27FC236}">
                  <a16:creationId xmlns:a16="http://schemas.microsoft.com/office/drawing/2014/main" id="{00000000-0008-0000-0900-000037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657225</xdr:colOff>
          <xdr:row>27</xdr:row>
          <xdr:rowOff>9525</xdr:rowOff>
        </xdr:from>
        <xdr:to>
          <xdr:col>11</xdr:col>
          <xdr:colOff>38100</xdr:colOff>
          <xdr:row>28</xdr:row>
          <xdr:rowOff>19050</xdr:rowOff>
        </xdr:to>
        <xdr:sp macro="" textlink="">
          <xdr:nvSpPr>
            <xdr:cNvPr id="57400" name="Group Box 56" hidden="1">
              <a:extLst>
                <a:ext uri="{63B3BB69-23CF-44E3-9099-C40C66FF867C}">
                  <a14:compatExt spid="_x0000_s57400"/>
                </a:ext>
                <a:ext uri="{FF2B5EF4-FFF2-40B4-BE49-F238E27FC236}">
                  <a16:creationId xmlns:a16="http://schemas.microsoft.com/office/drawing/2014/main" id="{00000000-0008-0000-0900-000038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704850</xdr:colOff>
          <xdr:row>25</xdr:row>
          <xdr:rowOff>9525</xdr:rowOff>
        </xdr:from>
        <xdr:to>
          <xdr:col>18</xdr:col>
          <xdr:colOff>19050</xdr:colOff>
          <xdr:row>25</xdr:row>
          <xdr:rowOff>180975</xdr:rowOff>
        </xdr:to>
        <xdr:sp macro="" textlink="">
          <xdr:nvSpPr>
            <xdr:cNvPr id="57401" name="Option Button 57" hidden="1">
              <a:extLst>
                <a:ext uri="{63B3BB69-23CF-44E3-9099-C40C66FF867C}">
                  <a14:compatExt spid="_x0000_s57401"/>
                </a:ext>
                <a:ext uri="{FF2B5EF4-FFF2-40B4-BE49-F238E27FC236}">
                  <a16:creationId xmlns:a16="http://schemas.microsoft.com/office/drawing/2014/main" id="{00000000-0008-0000-0900-000039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25</xdr:row>
          <xdr:rowOff>9525</xdr:rowOff>
        </xdr:from>
        <xdr:to>
          <xdr:col>19</xdr:col>
          <xdr:colOff>171450</xdr:colOff>
          <xdr:row>25</xdr:row>
          <xdr:rowOff>180975</xdr:rowOff>
        </xdr:to>
        <xdr:sp macro="" textlink="">
          <xdr:nvSpPr>
            <xdr:cNvPr id="57402" name="Option Button 58" hidden="1">
              <a:extLst>
                <a:ext uri="{63B3BB69-23CF-44E3-9099-C40C66FF867C}">
                  <a14:compatExt spid="_x0000_s57402"/>
                </a:ext>
                <a:ext uri="{FF2B5EF4-FFF2-40B4-BE49-F238E27FC236}">
                  <a16:creationId xmlns:a16="http://schemas.microsoft.com/office/drawing/2014/main" id="{00000000-0008-0000-0900-00003A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704850</xdr:colOff>
          <xdr:row>26</xdr:row>
          <xdr:rowOff>9525</xdr:rowOff>
        </xdr:from>
        <xdr:to>
          <xdr:col>18</xdr:col>
          <xdr:colOff>19050</xdr:colOff>
          <xdr:row>26</xdr:row>
          <xdr:rowOff>180975</xdr:rowOff>
        </xdr:to>
        <xdr:sp macro="" textlink="">
          <xdr:nvSpPr>
            <xdr:cNvPr id="57403" name="Option Button 59" hidden="1">
              <a:extLst>
                <a:ext uri="{63B3BB69-23CF-44E3-9099-C40C66FF867C}">
                  <a14:compatExt spid="_x0000_s57403"/>
                </a:ext>
                <a:ext uri="{FF2B5EF4-FFF2-40B4-BE49-F238E27FC236}">
                  <a16:creationId xmlns:a16="http://schemas.microsoft.com/office/drawing/2014/main" id="{00000000-0008-0000-0900-00003B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26</xdr:row>
          <xdr:rowOff>9525</xdr:rowOff>
        </xdr:from>
        <xdr:to>
          <xdr:col>19</xdr:col>
          <xdr:colOff>171450</xdr:colOff>
          <xdr:row>26</xdr:row>
          <xdr:rowOff>180975</xdr:rowOff>
        </xdr:to>
        <xdr:sp macro="" textlink="">
          <xdr:nvSpPr>
            <xdr:cNvPr id="57404" name="Option Button 60" hidden="1">
              <a:extLst>
                <a:ext uri="{63B3BB69-23CF-44E3-9099-C40C66FF867C}">
                  <a14:compatExt spid="_x0000_s57404"/>
                </a:ext>
                <a:ext uri="{FF2B5EF4-FFF2-40B4-BE49-F238E27FC236}">
                  <a16:creationId xmlns:a16="http://schemas.microsoft.com/office/drawing/2014/main" id="{00000000-0008-0000-0900-00003C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704850</xdr:colOff>
          <xdr:row>27</xdr:row>
          <xdr:rowOff>9525</xdr:rowOff>
        </xdr:from>
        <xdr:to>
          <xdr:col>18</xdr:col>
          <xdr:colOff>19050</xdr:colOff>
          <xdr:row>27</xdr:row>
          <xdr:rowOff>180975</xdr:rowOff>
        </xdr:to>
        <xdr:sp macro="" textlink="">
          <xdr:nvSpPr>
            <xdr:cNvPr id="57405" name="Option Button 61" hidden="1">
              <a:extLst>
                <a:ext uri="{63B3BB69-23CF-44E3-9099-C40C66FF867C}">
                  <a14:compatExt spid="_x0000_s57405"/>
                </a:ext>
                <a:ext uri="{FF2B5EF4-FFF2-40B4-BE49-F238E27FC236}">
                  <a16:creationId xmlns:a16="http://schemas.microsoft.com/office/drawing/2014/main" id="{00000000-0008-0000-0900-00003D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27</xdr:row>
          <xdr:rowOff>9525</xdr:rowOff>
        </xdr:from>
        <xdr:to>
          <xdr:col>19</xdr:col>
          <xdr:colOff>171450</xdr:colOff>
          <xdr:row>27</xdr:row>
          <xdr:rowOff>180975</xdr:rowOff>
        </xdr:to>
        <xdr:sp macro="" textlink="">
          <xdr:nvSpPr>
            <xdr:cNvPr id="57406" name="Option Button 62" hidden="1">
              <a:extLst>
                <a:ext uri="{63B3BB69-23CF-44E3-9099-C40C66FF867C}">
                  <a14:compatExt spid="_x0000_s57406"/>
                </a:ext>
                <a:ext uri="{FF2B5EF4-FFF2-40B4-BE49-F238E27FC236}">
                  <a16:creationId xmlns:a16="http://schemas.microsoft.com/office/drawing/2014/main" id="{00000000-0008-0000-0900-00003E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657225</xdr:colOff>
          <xdr:row>24</xdr:row>
          <xdr:rowOff>180975</xdr:rowOff>
        </xdr:from>
        <xdr:to>
          <xdr:col>20</xdr:col>
          <xdr:colOff>38100</xdr:colOff>
          <xdr:row>25</xdr:row>
          <xdr:rowOff>180975</xdr:rowOff>
        </xdr:to>
        <xdr:sp macro="" textlink="">
          <xdr:nvSpPr>
            <xdr:cNvPr id="57407" name="Group Box 63" hidden="1">
              <a:extLst>
                <a:ext uri="{63B3BB69-23CF-44E3-9099-C40C66FF867C}">
                  <a14:compatExt spid="_x0000_s57407"/>
                </a:ext>
                <a:ext uri="{FF2B5EF4-FFF2-40B4-BE49-F238E27FC236}">
                  <a16:creationId xmlns:a16="http://schemas.microsoft.com/office/drawing/2014/main" id="{00000000-0008-0000-0900-00003F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657225</xdr:colOff>
          <xdr:row>26</xdr:row>
          <xdr:rowOff>0</xdr:rowOff>
        </xdr:from>
        <xdr:to>
          <xdr:col>20</xdr:col>
          <xdr:colOff>38100</xdr:colOff>
          <xdr:row>27</xdr:row>
          <xdr:rowOff>9525</xdr:rowOff>
        </xdr:to>
        <xdr:sp macro="" textlink="">
          <xdr:nvSpPr>
            <xdr:cNvPr id="57408" name="Group Box 64" hidden="1">
              <a:extLst>
                <a:ext uri="{63B3BB69-23CF-44E3-9099-C40C66FF867C}">
                  <a14:compatExt spid="_x0000_s57408"/>
                </a:ext>
                <a:ext uri="{FF2B5EF4-FFF2-40B4-BE49-F238E27FC236}">
                  <a16:creationId xmlns:a16="http://schemas.microsoft.com/office/drawing/2014/main" id="{00000000-0008-0000-0900-000040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657225</xdr:colOff>
          <xdr:row>27</xdr:row>
          <xdr:rowOff>9525</xdr:rowOff>
        </xdr:from>
        <xdr:to>
          <xdr:col>20</xdr:col>
          <xdr:colOff>38100</xdr:colOff>
          <xdr:row>28</xdr:row>
          <xdr:rowOff>19050</xdr:rowOff>
        </xdr:to>
        <xdr:sp macro="" textlink="">
          <xdr:nvSpPr>
            <xdr:cNvPr id="57409" name="Group Box 65" hidden="1">
              <a:extLst>
                <a:ext uri="{63B3BB69-23CF-44E3-9099-C40C66FF867C}">
                  <a14:compatExt spid="_x0000_s57409"/>
                </a:ext>
                <a:ext uri="{FF2B5EF4-FFF2-40B4-BE49-F238E27FC236}">
                  <a16:creationId xmlns:a16="http://schemas.microsoft.com/office/drawing/2014/main" id="{00000000-0008-0000-0900-000041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704850</xdr:colOff>
          <xdr:row>31</xdr:row>
          <xdr:rowOff>190500</xdr:rowOff>
        </xdr:from>
        <xdr:to>
          <xdr:col>18</xdr:col>
          <xdr:colOff>19050</xdr:colOff>
          <xdr:row>32</xdr:row>
          <xdr:rowOff>171450</xdr:rowOff>
        </xdr:to>
        <xdr:sp macro="" textlink="">
          <xdr:nvSpPr>
            <xdr:cNvPr id="57410" name="Option Button 66" hidden="1">
              <a:extLst>
                <a:ext uri="{63B3BB69-23CF-44E3-9099-C40C66FF867C}">
                  <a14:compatExt spid="_x0000_s57410"/>
                </a:ext>
                <a:ext uri="{FF2B5EF4-FFF2-40B4-BE49-F238E27FC236}">
                  <a16:creationId xmlns:a16="http://schemas.microsoft.com/office/drawing/2014/main" id="{00000000-0008-0000-0900-000042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31</xdr:row>
          <xdr:rowOff>190500</xdr:rowOff>
        </xdr:from>
        <xdr:to>
          <xdr:col>19</xdr:col>
          <xdr:colOff>171450</xdr:colOff>
          <xdr:row>32</xdr:row>
          <xdr:rowOff>171450</xdr:rowOff>
        </xdr:to>
        <xdr:sp macro="" textlink="">
          <xdr:nvSpPr>
            <xdr:cNvPr id="57411" name="Option Button 67" hidden="1">
              <a:extLst>
                <a:ext uri="{63B3BB69-23CF-44E3-9099-C40C66FF867C}">
                  <a14:compatExt spid="_x0000_s57411"/>
                </a:ext>
                <a:ext uri="{FF2B5EF4-FFF2-40B4-BE49-F238E27FC236}">
                  <a16:creationId xmlns:a16="http://schemas.microsoft.com/office/drawing/2014/main" id="{00000000-0008-0000-0900-000043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704850</xdr:colOff>
          <xdr:row>32</xdr:row>
          <xdr:rowOff>190500</xdr:rowOff>
        </xdr:from>
        <xdr:to>
          <xdr:col>18</xdr:col>
          <xdr:colOff>19050</xdr:colOff>
          <xdr:row>33</xdr:row>
          <xdr:rowOff>171450</xdr:rowOff>
        </xdr:to>
        <xdr:sp macro="" textlink="">
          <xdr:nvSpPr>
            <xdr:cNvPr id="57412" name="Option Button 68" hidden="1">
              <a:extLst>
                <a:ext uri="{63B3BB69-23CF-44E3-9099-C40C66FF867C}">
                  <a14:compatExt spid="_x0000_s57412"/>
                </a:ext>
                <a:ext uri="{FF2B5EF4-FFF2-40B4-BE49-F238E27FC236}">
                  <a16:creationId xmlns:a16="http://schemas.microsoft.com/office/drawing/2014/main" id="{00000000-0008-0000-0900-000044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32</xdr:row>
          <xdr:rowOff>190500</xdr:rowOff>
        </xdr:from>
        <xdr:to>
          <xdr:col>19</xdr:col>
          <xdr:colOff>171450</xdr:colOff>
          <xdr:row>33</xdr:row>
          <xdr:rowOff>171450</xdr:rowOff>
        </xdr:to>
        <xdr:sp macro="" textlink="">
          <xdr:nvSpPr>
            <xdr:cNvPr id="57413" name="Option Button 69" hidden="1">
              <a:extLst>
                <a:ext uri="{63B3BB69-23CF-44E3-9099-C40C66FF867C}">
                  <a14:compatExt spid="_x0000_s57413"/>
                </a:ext>
                <a:ext uri="{FF2B5EF4-FFF2-40B4-BE49-F238E27FC236}">
                  <a16:creationId xmlns:a16="http://schemas.microsoft.com/office/drawing/2014/main" id="{00000000-0008-0000-0900-000045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657225</xdr:colOff>
          <xdr:row>31</xdr:row>
          <xdr:rowOff>180975</xdr:rowOff>
        </xdr:from>
        <xdr:to>
          <xdr:col>20</xdr:col>
          <xdr:colOff>38100</xdr:colOff>
          <xdr:row>33</xdr:row>
          <xdr:rowOff>0</xdr:rowOff>
        </xdr:to>
        <xdr:sp macro="" textlink="">
          <xdr:nvSpPr>
            <xdr:cNvPr id="57414" name="Group Box 70" hidden="1">
              <a:extLst>
                <a:ext uri="{63B3BB69-23CF-44E3-9099-C40C66FF867C}">
                  <a14:compatExt spid="_x0000_s57414"/>
                </a:ext>
                <a:ext uri="{FF2B5EF4-FFF2-40B4-BE49-F238E27FC236}">
                  <a16:creationId xmlns:a16="http://schemas.microsoft.com/office/drawing/2014/main" id="{00000000-0008-0000-0900-000046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657225</xdr:colOff>
          <xdr:row>32</xdr:row>
          <xdr:rowOff>190500</xdr:rowOff>
        </xdr:from>
        <xdr:to>
          <xdr:col>20</xdr:col>
          <xdr:colOff>38100</xdr:colOff>
          <xdr:row>34</xdr:row>
          <xdr:rowOff>9525</xdr:rowOff>
        </xdr:to>
        <xdr:sp macro="" textlink="">
          <xdr:nvSpPr>
            <xdr:cNvPr id="57415" name="Group Box 71" hidden="1">
              <a:extLst>
                <a:ext uri="{63B3BB69-23CF-44E3-9099-C40C66FF867C}">
                  <a14:compatExt spid="_x0000_s57415"/>
                </a:ext>
                <a:ext uri="{FF2B5EF4-FFF2-40B4-BE49-F238E27FC236}">
                  <a16:creationId xmlns:a16="http://schemas.microsoft.com/office/drawing/2014/main" id="{00000000-0008-0000-0900-000047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704850</xdr:colOff>
          <xdr:row>32</xdr:row>
          <xdr:rowOff>9525</xdr:rowOff>
        </xdr:from>
        <xdr:to>
          <xdr:col>9</xdr:col>
          <xdr:colOff>19050</xdr:colOff>
          <xdr:row>32</xdr:row>
          <xdr:rowOff>180975</xdr:rowOff>
        </xdr:to>
        <xdr:sp macro="" textlink="">
          <xdr:nvSpPr>
            <xdr:cNvPr id="57416" name="Option Button 72" hidden="1">
              <a:extLst>
                <a:ext uri="{63B3BB69-23CF-44E3-9099-C40C66FF867C}">
                  <a14:compatExt spid="_x0000_s57416"/>
                </a:ext>
                <a:ext uri="{FF2B5EF4-FFF2-40B4-BE49-F238E27FC236}">
                  <a16:creationId xmlns:a16="http://schemas.microsoft.com/office/drawing/2014/main" id="{00000000-0008-0000-0900-000048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32</xdr:row>
          <xdr:rowOff>9525</xdr:rowOff>
        </xdr:from>
        <xdr:to>
          <xdr:col>10</xdr:col>
          <xdr:colOff>171450</xdr:colOff>
          <xdr:row>32</xdr:row>
          <xdr:rowOff>180975</xdr:rowOff>
        </xdr:to>
        <xdr:sp macro="" textlink="">
          <xdr:nvSpPr>
            <xdr:cNvPr id="57417" name="Option Button 73" hidden="1">
              <a:extLst>
                <a:ext uri="{63B3BB69-23CF-44E3-9099-C40C66FF867C}">
                  <a14:compatExt spid="_x0000_s57417"/>
                </a:ext>
                <a:ext uri="{FF2B5EF4-FFF2-40B4-BE49-F238E27FC236}">
                  <a16:creationId xmlns:a16="http://schemas.microsoft.com/office/drawing/2014/main" id="{00000000-0008-0000-0900-000049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704850</xdr:colOff>
          <xdr:row>33</xdr:row>
          <xdr:rowOff>9525</xdr:rowOff>
        </xdr:from>
        <xdr:to>
          <xdr:col>9</xdr:col>
          <xdr:colOff>19050</xdr:colOff>
          <xdr:row>33</xdr:row>
          <xdr:rowOff>180975</xdr:rowOff>
        </xdr:to>
        <xdr:sp macro="" textlink="">
          <xdr:nvSpPr>
            <xdr:cNvPr id="57418" name="Option Button 74" hidden="1">
              <a:extLst>
                <a:ext uri="{63B3BB69-23CF-44E3-9099-C40C66FF867C}">
                  <a14:compatExt spid="_x0000_s57418"/>
                </a:ext>
                <a:ext uri="{FF2B5EF4-FFF2-40B4-BE49-F238E27FC236}">
                  <a16:creationId xmlns:a16="http://schemas.microsoft.com/office/drawing/2014/main" id="{00000000-0008-0000-0900-00004A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33</xdr:row>
          <xdr:rowOff>9525</xdr:rowOff>
        </xdr:from>
        <xdr:to>
          <xdr:col>10</xdr:col>
          <xdr:colOff>171450</xdr:colOff>
          <xdr:row>33</xdr:row>
          <xdr:rowOff>180975</xdr:rowOff>
        </xdr:to>
        <xdr:sp macro="" textlink="">
          <xdr:nvSpPr>
            <xdr:cNvPr id="57419" name="Option Button 75" hidden="1">
              <a:extLst>
                <a:ext uri="{63B3BB69-23CF-44E3-9099-C40C66FF867C}">
                  <a14:compatExt spid="_x0000_s57419"/>
                </a:ext>
                <a:ext uri="{FF2B5EF4-FFF2-40B4-BE49-F238E27FC236}">
                  <a16:creationId xmlns:a16="http://schemas.microsoft.com/office/drawing/2014/main" id="{00000000-0008-0000-0900-00004B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657225</xdr:colOff>
          <xdr:row>31</xdr:row>
          <xdr:rowOff>190500</xdr:rowOff>
        </xdr:from>
        <xdr:to>
          <xdr:col>11</xdr:col>
          <xdr:colOff>38100</xdr:colOff>
          <xdr:row>33</xdr:row>
          <xdr:rowOff>9525</xdr:rowOff>
        </xdr:to>
        <xdr:sp macro="" textlink="">
          <xdr:nvSpPr>
            <xdr:cNvPr id="57420" name="Group Box 76" hidden="1">
              <a:extLst>
                <a:ext uri="{63B3BB69-23CF-44E3-9099-C40C66FF867C}">
                  <a14:compatExt spid="_x0000_s57420"/>
                </a:ext>
                <a:ext uri="{FF2B5EF4-FFF2-40B4-BE49-F238E27FC236}">
                  <a16:creationId xmlns:a16="http://schemas.microsoft.com/office/drawing/2014/main" id="{00000000-0008-0000-0900-00004C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657225</xdr:colOff>
          <xdr:row>33</xdr:row>
          <xdr:rowOff>9525</xdr:rowOff>
        </xdr:from>
        <xdr:to>
          <xdr:col>11</xdr:col>
          <xdr:colOff>38100</xdr:colOff>
          <xdr:row>34</xdr:row>
          <xdr:rowOff>19050</xdr:rowOff>
        </xdr:to>
        <xdr:sp macro="" textlink="">
          <xdr:nvSpPr>
            <xdr:cNvPr id="57421" name="Group Box 77" hidden="1">
              <a:extLst>
                <a:ext uri="{63B3BB69-23CF-44E3-9099-C40C66FF867C}">
                  <a14:compatExt spid="_x0000_s57421"/>
                </a:ext>
                <a:ext uri="{FF2B5EF4-FFF2-40B4-BE49-F238E27FC236}">
                  <a16:creationId xmlns:a16="http://schemas.microsoft.com/office/drawing/2014/main" id="{00000000-0008-0000-0900-00004D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695325</xdr:colOff>
          <xdr:row>38</xdr:row>
          <xdr:rowOff>0</xdr:rowOff>
        </xdr:from>
        <xdr:to>
          <xdr:col>18</xdr:col>
          <xdr:colOff>9525</xdr:colOff>
          <xdr:row>38</xdr:row>
          <xdr:rowOff>171450</xdr:rowOff>
        </xdr:to>
        <xdr:sp macro="" textlink="">
          <xdr:nvSpPr>
            <xdr:cNvPr id="57440" name="Option Button 96" hidden="1">
              <a:extLst>
                <a:ext uri="{63B3BB69-23CF-44E3-9099-C40C66FF867C}">
                  <a14:compatExt spid="_x0000_s57440"/>
                </a:ext>
                <a:ext uri="{FF2B5EF4-FFF2-40B4-BE49-F238E27FC236}">
                  <a16:creationId xmlns:a16="http://schemas.microsoft.com/office/drawing/2014/main" id="{00000000-0008-0000-0900-000060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38</xdr:row>
          <xdr:rowOff>0</xdr:rowOff>
        </xdr:from>
        <xdr:to>
          <xdr:col>19</xdr:col>
          <xdr:colOff>161925</xdr:colOff>
          <xdr:row>38</xdr:row>
          <xdr:rowOff>171450</xdr:rowOff>
        </xdr:to>
        <xdr:sp macro="" textlink="">
          <xdr:nvSpPr>
            <xdr:cNvPr id="57441" name="Option Button 97" hidden="1">
              <a:extLst>
                <a:ext uri="{63B3BB69-23CF-44E3-9099-C40C66FF867C}">
                  <a14:compatExt spid="_x0000_s57441"/>
                </a:ext>
                <a:ext uri="{FF2B5EF4-FFF2-40B4-BE49-F238E27FC236}">
                  <a16:creationId xmlns:a16="http://schemas.microsoft.com/office/drawing/2014/main" id="{00000000-0008-0000-0900-000061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695325</xdr:colOff>
          <xdr:row>39</xdr:row>
          <xdr:rowOff>0</xdr:rowOff>
        </xdr:from>
        <xdr:to>
          <xdr:col>18</xdr:col>
          <xdr:colOff>9525</xdr:colOff>
          <xdr:row>39</xdr:row>
          <xdr:rowOff>171450</xdr:rowOff>
        </xdr:to>
        <xdr:sp macro="" textlink="">
          <xdr:nvSpPr>
            <xdr:cNvPr id="57442" name="Option Button 98" hidden="1">
              <a:extLst>
                <a:ext uri="{63B3BB69-23CF-44E3-9099-C40C66FF867C}">
                  <a14:compatExt spid="_x0000_s57442"/>
                </a:ext>
                <a:ext uri="{FF2B5EF4-FFF2-40B4-BE49-F238E27FC236}">
                  <a16:creationId xmlns:a16="http://schemas.microsoft.com/office/drawing/2014/main" id="{00000000-0008-0000-0900-000062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39</xdr:row>
          <xdr:rowOff>0</xdr:rowOff>
        </xdr:from>
        <xdr:to>
          <xdr:col>19</xdr:col>
          <xdr:colOff>161925</xdr:colOff>
          <xdr:row>39</xdr:row>
          <xdr:rowOff>171450</xdr:rowOff>
        </xdr:to>
        <xdr:sp macro="" textlink="">
          <xdr:nvSpPr>
            <xdr:cNvPr id="57443" name="Option Button 99" hidden="1">
              <a:extLst>
                <a:ext uri="{63B3BB69-23CF-44E3-9099-C40C66FF867C}">
                  <a14:compatExt spid="_x0000_s57443"/>
                </a:ext>
                <a:ext uri="{FF2B5EF4-FFF2-40B4-BE49-F238E27FC236}">
                  <a16:creationId xmlns:a16="http://schemas.microsoft.com/office/drawing/2014/main" id="{00000000-0008-0000-0900-000063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647700</xdr:colOff>
          <xdr:row>37</xdr:row>
          <xdr:rowOff>180975</xdr:rowOff>
        </xdr:from>
        <xdr:to>
          <xdr:col>20</xdr:col>
          <xdr:colOff>28575</xdr:colOff>
          <xdr:row>39</xdr:row>
          <xdr:rowOff>0</xdr:rowOff>
        </xdr:to>
        <xdr:sp macro="" textlink="">
          <xdr:nvSpPr>
            <xdr:cNvPr id="57444" name="Group Box 100" hidden="1">
              <a:extLst>
                <a:ext uri="{63B3BB69-23CF-44E3-9099-C40C66FF867C}">
                  <a14:compatExt spid="_x0000_s57444"/>
                </a:ext>
                <a:ext uri="{FF2B5EF4-FFF2-40B4-BE49-F238E27FC236}">
                  <a16:creationId xmlns:a16="http://schemas.microsoft.com/office/drawing/2014/main" id="{00000000-0008-0000-0900-000064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647700</xdr:colOff>
          <xdr:row>39</xdr:row>
          <xdr:rowOff>0</xdr:rowOff>
        </xdr:from>
        <xdr:to>
          <xdr:col>20</xdr:col>
          <xdr:colOff>28575</xdr:colOff>
          <xdr:row>40</xdr:row>
          <xdr:rowOff>9525</xdr:rowOff>
        </xdr:to>
        <xdr:sp macro="" textlink="">
          <xdr:nvSpPr>
            <xdr:cNvPr id="57445" name="Group Box 101" hidden="1">
              <a:extLst>
                <a:ext uri="{63B3BB69-23CF-44E3-9099-C40C66FF867C}">
                  <a14:compatExt spid="_x0000_s57445"/>
                </a:ext>
                <a:ext uri="{FF2B5EF4-FFF2-40B4-BE49-F238E27FC236}">
                  <a16:creationId xmlns:a16="http://schemas.microsoft.com/office/drawing/2014/main" id="{00000000-0008-0000-0900-000065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695325</xdr:colOff>
          <xdr:row>40</xdr:row>
          <xdr:rowOff>0</xdr:rowOff>
        </xdr:from>
        <xdr:to>
          <xdr:col>18</xdr:col>
          <xdr:colOff>9525</xdr:colOff>
          <xdr:row>40</xdr:row>
          <xdr:rowOff>171450</xdr:rowOff>
        </xdr:to>
        <xdr:sp macro="" textlink="">
          <xdr:nvSpPr>
            <xdr:cNvPr id="57446" name="Option Button 102" hidden="1">
              <a:extLst>
                <a:ext uri="{63B3BB69-23CF-44E3-9099-C40C66FF867C}">
                  <a14:compatExt spid="_x0000_s57446"/>
                </a:ext>
                <a:ext uri="{FF2B5EF4-FFF2-40B4-BE49-F238E27FC236}">
                  <a16:creationId xmlns:a16="http://schemas.microsoft.com/office/drawing/2014/main" id="{00000000-0008-0000-0900-000066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40</xdr:row>
          <xdr:rowOff>0</xdr:rowOff>
        </xdr:from>
        <xdr:to>
          <xdr:col>19</xdr:col>
          <xdr:colOff>161925</xdr:colOff>
          <xdr:row>40</xdr:row>
          <xdr:rowOff>171450</xdr:rowOff>
        </xdr:to>
        <xdr:sp macro="" textlink="">
          <xdr:nvSpPr>
            <xdr:cNvPr id="57447" name="Option Button 103" hidden="1">
              <a:extLst>
                <a:ext uri="{63B3BB69-23CF-44E3-9099-C40C66FF867C}">
                  <a14:compatExt spid="_x0000_s57447"/>
                </a:ext>
                <a:ext uri="{FF2B5EF4-FFF2-40B4-BE49-F238E27FC236}">
                  <a16:creationId xmlns:a16="http://schemas.microsoft.com/office/drawing/2014/main" id="{00000000-0008-0000-0900-000067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695325</xdr:colOff>
          <xdr:row>41</xdr:row>
          <xdr:rowOff>0</xdr:rowOff>
        </xdr:from>
        <xdr:to>
          <xdr:col>18</xdr:col>
          <xdr:colOff>9525</xdr:colOff>
          <xdr:row>41</xdr:row>
          <xdr:rowOff>171450</xdr:rowOff>
        </xdr:to>
        <xdr:sp macro="" textlink="">
          <xdr:nvSpPr>
            <xdr:cNvPr id="57448" name="Option Button 104" hidden="1">
              <a:extLst>
                <a:ext uri="{63B3BB69-23CF-44E3-9099-C40C66FF867C}">
                  <a14:compatExt spid="_x0000_s57448"/>
                </a:ext>
                <a:ext uri="{FF2B5EF4-FFF2-40B4-BE49-F238E27FC236}">
                  <a16:creationId xmlns:a16="http://schemas.microsoft.com/office/drawing/2014/main" id="{00000000-0008-0000-0900-000068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41</xdr:row>
          <xdr:rowOff>0</xdr:rowOff>
        </xdr:from>
        <xdr:to>
          <xdr:col>19</xdr:col>
          <xdr:colOff>161925</xdr:colOff>
          <xdr:row>41</xdr:row>
          <xdr:rowOff>171450</xdr:rowOff>
        </xdr:to>
        <xdr:sp macro="" textlink="">
          <xdr:nvSpPr>
            <xdr:cNvPr id="57449" name="Option Button 105" hidden="1">
              <a:extLst>
                <a:ext uri="{63B3BB69-23CF-44E3-9099-C40C66FF867C}">
                  <a14:compatExt spid="_x0000_s57449"/>
                </a:ext>
                <a:ext uri="{FF2B5EF4-FFF2-40B4-BE49-F238E27FC236}">
                  <a16:creationId xmlns:a16="http://schemas.microsoft.com/office/drawing/2014/main" id="{00000000-0008-0000-0900-000069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647700</xdr:colOff>
          <xdr:row>39</xdr:row>
          <xdr:rowOff>180975</xdr:rowOff>
        </xdr:from>
        <xdr:to>
          <xdr:col>20</xdr:col>
          <xdr:colOff>28575</xdr:colOff>
          <xdr:row>41</xdr:row>
          <xdr:rowOff>0</xdr:rowOff>
        </xdr:to>
        <xdr:sp macro="" textlink="">
          <xdr:nvSpPr>
            <xdr:cNvPr id="57450" name="Group Box 106" hidden="1">
              <a:extLst>
                <a:ext uri="{63B3BB69-23CF-44E3-9099-C40C66FF867C}">
                  <a14:compatExt spid="_x0000_s57450"/>
                </a:ext>
                <a:ext uri="{FF2B5EF4-FFF2-40B4-BE49-F238E27FC236}">
                  <a16:creationId xmlns:a16="http://schemas.microsoft.com/office/drawing/2014/main" id="{00000000-0008-0000-0900-00006A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647700</xdr:colOff>
          <xdr:row>41</xdr:row>
          <xdr:rowOff>0</xdr:rowOff>
        </xdr:from>
        <xdr:to>
          <xdr:col>20</xdr:col>
          <xdr:colOff>28575</xdr:colOff>
          <xdr:row>42</xdr:row>
          <xdr:rowOff>9525</xdr:rowOff>
        </xdr:to>
        <xdr:sp macro="" textlink="">
          <xdr:nvSpPr>
            <xdr:cNvPr id="57451" name="Group Box 107" hidden="1">
              <a:extLst>
                <a:ext uri="{63B3BB69-23CF-44E3-9099-C40C66FF867C}">
                  <a14:compatExt spid="_x0000_s57451"/>
                </a:ext>
                <a:ext uri="{FF2B5EF4-FFF2-40B4-BE49-F238E27FC236}">
                  <a16:creationId xmlns:a16="http://schemas.microsoft.com/office/drawing/2014/main" id="{00000000-0008-0000-0900-00006B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695325</xdr:colOff>
          <xdr:row>42</xdr:row>
          <xdr:rowOff>9525</xdr:rowOff>
        </xdr:from>
        <xdr:to>
          <xdr:col>18</xdr:col>
          <xdr:colOff>9525</xdr:colOff>
          <xdr:row>42</xdr:row>
          <xdr:rowOff>180975</xdr:rowOff>
        </xdr:to>
        <xdr:sp macro="" textlink="">
          <xdr:nvSpPr>
            <xdr:cNvPr id="57452" name="Option Button 108" hidden="1">
              <a:extLst>
                <a:ext uri="{63B3BB69-23CF-44E3-9099-C40C66FF867C}">
                  <a14:compatExt spid="_x0000_s57452"/>
                </a:ext>
                <a:ext uri="{FF2B5EF4-FFF2-40B4-BE49-F238E27FC236}">
                  <a16:creationId xmlns:a16="http://schemas.microsoft.com/office/drawing/2014/main" id="{00000000-0008-0000-0900-00006C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42</xdr:row>
          <xdr:rowOff>9525</xdr:rowOff>
        </xdr:from>
        <xdr:to>
          <xdr:col>19</xdr:col>
          <xdr:colOff>161925</xdr:colOff>
          <xdr:row>42</xdr:row>
          <xdr:rowOff>180975</xdr:rowOff>
        </xdr:to>
        <xdr:sp macro="" textlink="">
          <xdr:nvSpPr>
            <xdr:cNvPr id="57453" name="Option Button 109" hidden="1">
              <a:extLst>
                <a:ext uri="{63B3BB69-23CF-44E3-9099-C40C66FF867C}">
                  <a14:compatExt spid="_x0000_s57453"/>
                </a:ext>
                <a:ext uri="{FF2B5EF4-FFF2-40B4-BE49-F238E27FC236}">
                  <a16:creationId xmlns:a16="http://schemas.microsoft.com/office/drawing/2014/main" id="{00000000-0008-0000-0900-00006D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647700</xdr:colOff>
          <xdr:row>42</xdr:row>
          <xdr:rowOff>0</xdr:rowOff>
        </xdr:from>
        <xdr:to>
          <xdr:col>20</xdr:col>
          <xdr:colOff>28575</xdr:colOff>
          <xdr:row>43</xdr:row>
          <xdr:rowOff>9525</xdr:rowOff>
        </xdr:to>
        <xdr:sp macro="" textlink="">
          <xdr:nvSpPr>
            <xdr:cNvPr id="57454" name="Group Box 110" hidden="1">
              <a:extLst>
                <a:ext uri="{63B3BB69-23CF-44E3-9099-C40C66FF867C}">
                  <a14:compatExt spid="_x0000_s57454"/>
                </a:ext>
                <a:ext uri="{FF2B5EF4-FFF2-40B4-BE49-F238E27FC236}">
                  <a16:creationId xmlns:a16="http://schemas.microsoft.com/office/drawing/2014/main" id="{00000000-0008-0000-0900-00006E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695325</xdr:colOff>
          <xdr:row>38</xdr:row>
          <xdr:rowOff>0</xdr:rowOff>
        </xdr:from>
        <xdr:to>
          <xdr:col>9</xdr:col>
          <xdr:colOff>9525</xdr:colOff>
          <xdr:row>38</xdr:row>
          <xdr:rowOff>171450</xdr:rowOff>
        </xdr:to>
        <xdr:sp macro="" textlink="">
          <xdr:nvSpPr>
            <xdr:cNvPr id="57455" name="Option Button 111" hidden="1">
              <a:extLst>
                <a:ext uri="{63B3BB69-23CF-44E3-9099-C40C66FF867C}">
                  <a14:compatExt spid="_x0000_s57455"/>
                </a:ext>
                <a:ext uri="{FF2B5EF4-FFF2-40B4-BE49-F238E27FC236}">
                  <a16:creationId xmlns:a16="http://schemas.microsoft.com/office/drawing/2014/main" id="{00000000-0008-0000-0900-00006F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38</xdr:row>
          <xdr:rowOff>0</xdr:rowOff>
        </xdr:from>
        <xdr:to>
          <xdr:col>10</xdr:col>
          <xdr:colOff>161925</xdr:colOff>
          <xdr:row>38</xdr:row>
          <xdr:rowOff>171450</xdr:rowOff>
        </xdr:to>
        <xdr:sp macro="" textlink="">
          <xdr:nvSpPr>
            <xdr:cNvPr id="57456" name="Option Button 112" hidden="1">
              <a:extLst>
                <a:ext uri="{63B3BB69-23CF-44E3-9099-C40C66FF867C}">
                  <a14:compatExt spid="_x0000_s57456"/>
                </a:ext>
                <a:ext uri="{FF2B5EF4-FFF2-40B4-BE49-F238E27FC236}">
                  <a16:creationId xmlns:a16="http://schemas.microsoft.com/office/drawing/2014/main" id="{00000000-0008-0000-0900-000070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695325</xdr:colOff>
          <xdr:row>39</xdr:row>
          <xdr:rowOff>0</xdr:rowOff>
        </xdr:from>
        <xdr:to>
          <xdr:col>9</xdr:col>
          <xdr:colOff>9525</xdr:colOff>
          <xdr:row>39</xdr:row>
          <xdr:rowOff>171450</xdr:rowOff>
        </xdr:to>
        <xdr:sp macro="" textlink="">
          <xdr:nvSpPr>
            <xdr:cNvPr id="57457" name="Option Button 113" hidden="1">
              <a:extLst>
                <a:ext uri="{63B3BB69-23CF-44E3-9099-C40C66FF867C}">
                  <a14:compatExt spid="_x0000_s57457"/>
                </a:ext>
                <a:ext uri="{FF2B5EF4-FFF2-40B4-BE49-F238E27FC236}">
                  <a16:creationId xmlns:a16="http://schemas.microsoft.com/office/drawing/2014/main" id="{00000000-0008-0000-0900-000071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39</xdr:row>
          <xdr:rowOff>0</xdr:rowOff>
        </xdr:from>
        <xdr:to>
          <xdr:col>10</xdr:col>
          <xdr:colOff>161925</xdr:colOff>
          <xdr:row>39</xdr:row>
          <xdr:rowOff>171450</xdr:rowOff>
        </xdr:to>
        <xdr:sp macro="" textlink="">
          <xdr:nvSpPr>
            <xdr:cNvPr id="57458" name="Option Button 114" hidden="1">
              <a:extLst>
                <a:ext uri="{63B3BB69-23CF-44E3-9099-C40C66FF867C}">
                  <a14:compatExt spid="_x0000_s57458"/>
                </a:ext>
                <a:ext uri="{FF2B5EF4-FFF2-40B4-BE49-F238E27FC236}">
                  <a16:creationId xmlns:a16="http://schemas.microsoft.com/office/drawing/2014/main" id="{00000000-0008-0000-0900-000072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647700</xdr:colOff>
          <xdr:row>37</xdr:row>
          <xdr:rowOff>180975</xdr:rowOff>
        </xdr:from>
        <xdr:to>
          <xdr:col>11</xdr:col>
          <xdr:colOff>28575</xdr:colOff>
          <xdr:row>39</xdr:row>
          <xdr:rowOff>0</xdr:rowOff>
        </xdr:to>
        <xdr:sp macro="" textlink="">
          <xdr:nvSpPr>
            <xdr:cNvPr id="57459" name="Group Box 115" hidden="1">
              <a:extLst>
                <a:ext uri="{63B3BB69-23CF-44E3-9099-C40C66FF867C}">
                  <a14:compatExt spid="_x0000_s57459"/>
                </a:ext>
                <a:ext uri="{FF2B5EF4-FFF2-40B4-BE49-F238E27FC236}">
                  <a16:creationId xmlns:a16="http://schemas.microsoft.com/office/drawing/2014/main" id="{00000000-0008-0000-0900-000073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647700</xdr:colOff>
          <xdr:row>39</xdr:row>
          <xdr:rowOff>0</xdr:rowOff>
        </xdr:from>
        <xdr:to>
          <xdr:col>11</xdr:col>
          <xdr:colOff>28575</xdr:colOff>
          <xdr:row>40</xdr:row>
          <xdr:rowOff>9525</xdr:rowOff>
        </xdr:to>
        <xdr:sp macro="" textlink="">
          <xdr:nvSpPr>
            <xdr:cNvPr id="57460" name="Group Box 116" hidden="1">
              <a:extLst>
                <a:ext uri="{63B3BB69-23CF-44E3-9099-C40C66FF867C}">
                  <a14:compatExt spid="_x0000_s57460"/>
                </a:ext>
                <a:ext uri="{FF2B5EF4-FFF2-40B4-BE49-F238E27FC236}">
                  <a16:creationId xmlns:a16="http://schemas.microsoft.com/office/drawing/2014/main" id="{00000000-0008-0000-0900-000074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695325</xdr:colOff>
          <xdr:row>40</xdr:row>
          <xdr:rowOff>0</xdr:rowOff>
        </xdr:from>
        <xdr:to>
          <xdr:col>9</xdr:col>
          <xdr:colOff>9525</xdr:colOff>
          <xdr:row>40</xdr:row>
          <xdr:rowOff>171450</xdr:rowOff>
        </xdr:to>
        <xdr:sp macro="" textlink="">
          <xdr:nvSpPr>
            <xdr:cNvPr id="57461" name="Option Button 117" hidden="1">
              <a:extLst>
                <a:ext uri="{63B3BB69-23CF-44E3-9099-C40C66FF867C}">
                  <a14:compatExt spid="_x0000_s57461"/>
                </a:ext>
                <a:ext uri="{FF2B5EF4-FFF2-40B4-BE49-F238E27FC236}">
                  <a16:creationId xmlns:a16="http://schemas.microsoft.com/office/drawing/2014/main" id="{00000000-0008-0000-0900-000075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40</xdr:row>
          <xdr:rowOff>0</xdr:rowOff>
        </xdr:from>
        <xdr:to>
          <xdr:col>10</xdr:col>
          <xdr:colOff>161925</xdr:colOff>
          <xdr:row>40</xdr:row>
          <xdr:rowOff>171450</xdr:rowOff>
        </xdr:to>
        <xdr:sp macro="" textlink="">
          <xdr:nvSpPr>
            <xdr:cNvPr id="57462" name="Option Button 118" hidden="1">
              <a:extLst>
                <a:ext uri="{63B3BB69-23CF-44E3-9099-C40C66FF867C}">
                  <a14:compatExt spid="_x0000_s57462"/>
                </a:ext>
                <a:ext uri="{FF2B5EF4-FFF2-40B4-BE49-F238E27FC236}">
                  <a16:creationId xmlns:a16="http://schemas.microsoft.com/office/drawing/2014/main" id="{00000000-0008-0000-0900-000076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695325</xdr:colOff>
          <xdr:row>41</xdr:row>
          <xdr:rowOff>0</xdr:rowOff>
        </xdr:from>
        <xdr:to>
          <xdr:col>9</xdr:col>
          <xdr:colOff>9525</xdr:colOff>
          <xdr:row>41</xdr:row>
          <xdr:rowOff>171450</xdr:rowOff>
        </xdr:to>
        <xdr:sp macro="" textlink="">
          <xdr:nvSpPr>
            <xdr:cNvPr id="57463" name="Option Button 119" hidden="1">
              <a:extLst>
                <a:ext uri="{63B3BB69-23CF-44E3-9099-C40C66FF867C}">
                  <a14:compatExt spid="_x0000_s57463"/>
                </a:ext>
                <a:ext uri="{FF2B5EF4-FFF2-40B4-BE49-F238E27FC236}">
                  <a16:creationId xmlns:a16="http://schemas.microsoft.com/office/drawing/2014/main" id="{00000000-0008-0000-0900-000077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41</xdr:row>
          <xdr:rowOff>0</xdr:rowOff>
        </xdr:from>
        <xdr:to>
          <xdr:col>10</xdr:col>
          <xdr:colOff>161925</xdr:colOff>
          <xdr:row>41</xdr:row>
          <xdr:rowOff>171450</xdr:rowOff>
        </xdr:to>
        <xdr:sp macro="" textlink="">
          <xdr:nvSpPr>
            <xdr:cNvPr id="57464" name="Option Button 120" hidden="1">
              <a:extLst>
                <a:ext uri="{63B3BB69-23CF-44E3-9099-C40C66FF867C}">
                  <a14:compatExt spid="_x0000_s57464"/>
                </a:ext>
                <a:ext uri="{FF2B5EF4-FFF2-40B4-BE49-F238E27FC236}">
                  <a16:creationId xmlns:a16="http://schemas.microsoft.com/office/drawing/2014/main" id="{00000000-0008-0000-0900-000078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647700</xdr:colOff>
          <xdr:row>39</xdr:row>
          <xdr:rowOff>180975</xdr:rowOff>
        </xdr:from>
        <xdr:to>
          <xdr:col>11</xdr:col>
          <xdr:colOff>28575</xdr:colOff>
          <xdr:row>41</xdr:row>
          <xdr:rowOff>0</xdr:rowOff>
        </xdr:to>
        <xdr:sp macro="" textlink="">
          <xdr:nvSpPr>
            <xdr:cNvPr id="57465" name="Group Box 121" hidden="1">
              <a:extLst>
                <a:ext uri="{63B3BB69-23CF-44E3-9099-C40C66FF867C}">
                  <a14:compatExt spid="_x0000_s57465"/>
                </a:ext>
                <a:ext uri="{FF2B5EF4-FFF2-40B4-BE49-F238E27FC236}">
                  <a16:creationId xmlns:a16="http://schemas.microsoft.com/office/drawing/2014/main" id="{00000000-0008-0000-0900-000079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647700</xdr:colOff>
          <xdr:row>41</xdr:row>
          <xdr:rowOff>0</xdr:rowOff>
        </xdr:from>
        <xdr:to>
          <xdr:col>11</xdr:col>
          <xdr:colOff>28575</xdr:colOff>
          <xdr:row>42</xdr:row>
          <xdr:rowOff>9525</xdr:rowOff>
        </xdr:to>
        <xdr:sp macro="" textlink="">
          <xdr:nvSpPr>
            <xdr:cNvPr id="57466" name="Group Box 122" hidden="1">
              <a:extLst>
                <a:ext uri="{63B3BB69-23CF-44E3-9099-C40C66FF867C}">
                  <a14:compatExt spid="_x0000_s57466"/>
                </a:ext>
                <a:ext uri="{FF2B5EF4-FFF2-40B4-BE49-F238E27FC236}">
                  <a16:creationId xmlns:a16="http://schemas.microsoft.com/office/drawing/2014/main" id="{00000000-0008-0000-0900-00007A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695325</xdr:colOff>
          <xdr:row>42</xdr:row>
          <xdr:rowOff>9525</xdr:rowOff>
        </xdr:from>
        <xdr:to>
          <xdr:col>9</xdr:col>
          <xdr:colOff>9525</xdr:colOff>
          <xdr:row>42</xdr:row>
          <xdr:rowOff>180975</xdr:rowOff>
        </xdr:to>
        <xdr:sp macro="" textlink="">
          <xdr:nvSpPr>
            <xdr:cNvPr id="57467" name="Option Button 123" hidden="1">
              <a:extLst>
                <a:ext uri="{63B3BB69-23CF-44E3-9099-C40C66FF867C}">
                  <a14:compatExt spid="_x0000_s57467"/>
                </a:ext>
                <a:ext uri="{FF2B5EF4-FFF2-40B4-BE49-F238E27FC236}">
                  <a16:creationId xmlns:a16="http://schemas.microsoft.com/office/drawing/2014/main" id="{00000000-0008-0000-0900-00007B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42</xdr:row>
          <xdr:rowOff>9525</xdr:rowOff>
        </xdr:from>
        <xdr:to>
          <xdr:col>10</xdr:col>
          <xdr:colOff>161925</xdr:colOff>
          <xdr:row>42</xdr:row>
          <xdr:rowOff>180975</xdr:rowOff>
        </xdr:to>
        <xdr:sp macro="" textlink="">
          <xdr:nvSpPr>
            <xdr:cNvPr id="57468" name="Option Button 124" hidden="1">
              <a:extLst>
                <a:ext uri="{63B3BB69-23CF-44E3-9099-C40C66FF867C}">
                  <a14:compatExt spid="_x0000_s57468"/>
                </a:ext>
                <a:ext uri="{FF2B5EF4-FFF2-40B4-BE49-F238E27FC236}">
                  <a16:creationId xmlns:a16="http://schemas.microsoft.com/office/drawing/2014/main" id="{00000000-0008-0000-0900-00007C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647700</xdr:colOff>
          <xdr:row>42</xdr:row>
          <xdr:rowOff>0</xdr:rowOff>
        </xdr:from>
        <xdr:to>
          <xdr:col>11</xdr:col>
          <xdr:colOff>28575</xdr:colOff>
          <xdr:row>43</xdr:row>
          <xdr:rowOff>9525</xdr:rowOff>
        </xdr:to>
        <xdr:sp macro="" textlink="">
          <xdr:nvSpPr>
            <xdr:cNvPr id="57469" name="Group Box 125" hidden="1">
              <a:extLst>
                <a:ext uri="{63B3BB69-23CF-44E3-9099-C40C66FF867C}">
                  <a14:compatExt spid="_x0000_s57469"/>
                </a:ext>
                <a:ext uri="{FF2B5EF4-FFF2-40B4-BE49-F238E27FC236}">
                  <a16:creationId xmlns:a16="http://schemas.microsoft.com/office/drawing/2014/main" id="{00000000-0008-0000-0900-00007D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</xdr:row>
          <xdr:rowOff>0</xdr:rowOff>
        </xdr:from>
        <xdr:to>
          <xdr:col>25</xdr:col>
          <xdr:colOff>0</xdr:colOff>
          <xdr:row>3</xdr:row>
          <xdr:rowOff>76200</xdr:rowOff>
        </xdr:to>
        <xdr:sp macro="" textlink="">
          <xdr:nvSpPr>
            <xdr:cNvPr id="57472" name="ResetButton" hidden="1">
              <a:extLst>
                <a:ext uri="{63B3BB69-23CF-44E3-9099-C40C66FF867C}">
                  <a14:compatExt spid="_x0000_s57472"/>
                </a:ext>
                <a:ext uri="{FF2B5EF4-FFF2-40B4-BE49-F238E27FC236}">
                  <a16:creationId xmlns:a16="http://schemas.microsoft.com/office/drawing/2014/main" id="{00000000-0008-0000-0900-000080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Drucken</a:t>
              </a:r>
            </a:p>
          </xdr:txBody>
        </xdr:sp>
        <xdr:clientData fPrintsWithSheet="0"/>
      </xdr:twoCellAnchor>
    </mc:Choice>
    <mc:Fallback/>
  </mc:AlternateContent>
  <xdr:twoCellAnchor>
    <xdr:from>
      <xdr:col>2</xdr:col>
      <xdr:colOff>4763</xdr:colOff>
      <xdr:row>10</xdr:row>
      <xdr:rowOff>260152</xdr:rowOff>
    </xdr:from>
    <xdr:to>
      <xdr:col>13</xdr:col>
      <xdr:colOff>5953</xdr:colOff>
      <xdr:row>12</xdr:row>
      <xdr:rowOff>14884</xdr:rowOff>
    </xdr:to>
    <xdr:grpSp>
      <xdr:nvGrpSpPr>
        <xdr:cNvPr id="87" name="Gruppieren 86">
          <a:extLst>
            <a:ext uri="{FF2B5EF4-FFF2-40B4-BE49-F238E27FC236}">
              <a16:creationId xmlns:a16="http://schemas.microsoft.com/office/drawing/2014/main" id="{00000000-0008-0000-0900-000057000000}"/>
            </a:ext>
          </a:extLst>
        </xdr:cNvPr>
        <xdr:cNvGrpSpPr/>
      </xdr:nvGrpSpPr>
      <xdr:grpSpPr>
        <a:xfrm>
          <a:off x="481013" y="2463602"/>
          <a:ext cx="3487340" cy="180182"/>
          <a:chOff x="385763" y="2427090"/>
          <a:chExt cx="4079080" cy="219075"/>
        </a:xfrm>
      </xdr:grpSpPr>
      <xdr:sp macro="" textlink="">
        <xdr:nvSpPr>
          <xdr:cNvPr id="88" name="Option Button 70" hidden="1">
            <a:extLst>
              <a:ext uri="{63B3BB69-23CF-44E3-9099-C40C66FF867C}">
                <a14:compatExt xmlns:a14="http://schemas.microsoft.com/office/drawing/2010/main" spid="_x0000_s49222"/>
              </a:ext>
              <a:ext uri="{FF2B5EF4-FFF2-40B4-BE49-F238E27FC236}">
                <a16:creationId xmlns:a16="http://schemas.microsoft.com/office/drawing/2014/main" id="{00000000-0008-0000-0900-000058000000}"/>
              </a:ext>
            </a:extLst>
          </xdr:cNvPr>
          <xdr:cNvSpPr/>
        </xdr:nvSpPr>
        <xdr:spPr bwMode="auto">
          <a:xfrm>
            <a:off x="3384946" y="2427090"/>
            <a:ext cx="1079897" cy="2190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de-DE" sz="800" b="0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Freundschaftsspiel</a:t>
            </a:r>
          </a:p>
        </xdr:txBody>
      </xdr:sp>
      <xdr:sp macro="" textlink="">
        <xdr:nvSpPr>
          <xdr:cNvPr id="89" name="Option Button 71" hidden="1">
            <a:extLst>
              <a:ext uri="{63B3BB69-23CF-44E3-9099-C40C66FF867C}">
                <a14:compatExt xmlns:a14="http://schemas.microsoft.com/office/drawing/2010/main" spid="_x0000_s49223"/>
              </a:ext>
              <a:ext uri="{FF2B5EF4-FFF2-40B4-BE49-F238E27FC236}">
                <a16:creationId xmlns:a16="http://schemas.microsoft.com/office/drawing/2014/main" id="{00000000-0008-0000-0900-000059000000}"/>
              </a:ext>
            </a:extLst>
          </xdr:cNvPr>
          <xdr:cNvSpPr/>
        </xdr:nvSpPr>
        <xdr:spPr bwMode="auto">
          <a:xfrm>
            <a:off x="385763" y="2427090"/>
            <a:ext cx="906065" cy="2190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de-DE" sz="800" b="0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Meisterschaft</a:t>
            </a:r>
          </a:p>
        </xdr:txBody>
      </xdr:sp>
      <xdr:sp macro="" textlink="">
        <xdr:nvSpPr>
          <xdr:cNvPr id="90" name="Option Button 72" hidden="1">
            <a:extLst>
              <a:ext uri="{63B3BB69-23CF-44E3-9099-C40C66FF867C}">
                <a14:compatExt xmlns:a14="http://schemas.microsoft.com/office/drawing/2010/main" spid="_x0000_s49224"/>
              </a:ext>
              <a:ext uri="{FF2B5EF4-FFF2-40B4-BE49-F238E27FC236}">
                <a16:creationId xmlns:a16="http://schemas.microsoft.com/office/drawing/2014/main" id="{00000000-0008-0000-0900-00005A000000}"/>
              </a:ext>
            </a:extLst>
          </xdr:cNvPr>
          <xdr:cNvSpPr/>
        </xdr:nvSpPr>
        <xdr:spPr bwMode="auto">
          <a:xfrm>
            <a:off x="2386013" y="2427685"/>
            <a:ext cx="638174" cy="21788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de-DE" sz="800" b="0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Turnier</a:t>
            </a:r>
          </a:p>
        </xdr:txBody>
      </xdr:sp>
      <xdr:sp macro="" textlink="">
        <xdr:nvSpPr>
          <xdr:cNvPr id="91" name="Option Button 73" hidden="1">
            <a:extLst>
              <a:ext uri="{63B3BB69-23CF-44E3-9099-C40C66FF867C}">
                <a14:compatExt xmlns:a14="http://schemas.microsoft.com/office/drawing/2010/main" spid="_x0000_s49225"/>
              </a:ext>
              <a:ext uri="{FF2B5EF4-FFF2-40B4-BE49-F238E27FC236}">
                <a16:creationId xmlns:a16="http://schemas.microsoft.com/office/drawing/2014/main" id="{00000000-0008-0000-0900-00005B000000}"/>
              </a:ext>
            </a:extLst>
          </xdr:cNvPr>
          <xdr:cNvSpPr/>
        </xdr:nvSpPr>
        <xdr:spPr bwMode="auto">
          <a:xfrm>
            <a:off x="1476374" y="2427685"/>
            <a:ext cx="642937" cy="21788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de-DE" sz="800" b="0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Pokal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7</xdr:row>
          <xdr:rowOff>0</xdr:rowOff>
        </xdr:from>
        <xdr:to>
          <xdr:col>25</xdr:col>
          <xdr:colOff>0</xdr:colOff>
          <xdr:row>8</xdr:row>
          <xdr:rowOff>85725</xdr:rowOff>
        </xdr:to>
        <xdr:sp macro="" textlink="">
          <xdr:nvSpPr>
            <xdr:cNvPr id="57475" name="ResetButton" hidden="1">
              <a:extLst>
                <a:ext uri="{63B3BB69-23CF-44E3-9099-C40C66FF867C}">
                  <a14:compatExt spid="_x0000_s57475"/>
                </a:ext>
                <a:ext uri="{FF2B5EF4-FFF2-40B4-BE49-F238E27FC236}">
                  <a16:creationId xmlns:a16="http://schemas.microsoft.com/office/drawing/2014/main" id="{00000000-0008-0000-0900-000083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Checkboxen leeren!</a:t>
              </a:r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293687</xdr:colOff>
      <xdr:row>0</xdr:row>
      <xdr:rowOff>3970</xdr:rowOff>
    </xdr:from>
    <xdr:to>
      <xdr:col>18</xdr:col>
      <xdr:colOff>6846</xdr:colOff>
      <xdr:row>4</xdr:row>
      <xdr:rowOff>142875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5137" y="3970"/>
          <a:ext cx="2511127" cy="1027112"/>
        </a:xfrm>
        <a:prstGeom prst="rect">
          <a:avLst/>
        </a:prstGeom>
      </xdr:spPr>
    </xdr:pic>
    <xdr:clientData/>
  </xdr:twoCellAnchor>
  <xdr:twoCellAnchor>
    <xdr:from>
      <xdr:col>0</xdr:col>
      <xdr:colOff>373674</xdr:colOff>
      <xdr:row>61</xdr:row>
      <xdr:rowOff>8985</xdr:rowOff>
    </xdr:from>
    <xdr:to>
      <xdr:col>17</xdr:col>
      <xdr:colOff>710745</xdr:colOff>
      <xdr:row>61</xdr:row>
      <xdr:rowOff>8985</xdr:rowOff>
    </xdr:to>
    <xdr:grpSp>
      <xdr:nvGrpSpPr>
        <xdr:cNvPr id="3" name="Group 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pSpPr>
          <a:grpSpLocks/>
        </xdr:cNvGrpSpPr>
      </xdr:nvGrpSpPr>
      <xdr:grpSpPr bwMode="auto">
        <a:xfrm>
          <a:off x="373674" y="11007185"/>
          <a:ext cx="6636271" cy="0"/>
          <a:chOff x="1078" y="369"/>
          <a:chExt cx="9902" cy="0"/>
        </a:xfrm>
      </xdr:grpSpPr>
      <xdr:sp macro="" textlink="">
        <xdr:nvSpPr>
          <xdr:cNvPr id="4" name="Line 8">
            <a:extLst>
              <a:ext uri="{FF2B5EF4-FFF2-40B4-BE49-F238E27FC236}">
                <a16:creationId xmlns:a16="http://schemas.microsoft.com/office/drawing/2014/main" id="{00000000-0008-0000-0A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1078" y="369"/>
            <a:ext cx="2475" cy="0"/>
          </a:xfrm>
          <a:prstGeom prst="line">
            <a:avLst/>
          </a:prstGeom>
          <a:noFill/>
          <a:ln w="12192">
            <a:solidFill>
              <a:srgbClr val="FF7B1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6">
            <a:extLst>
              <a:ext uri="{FF2B5EF4-FFF2-40B4-BE49-F238E27FC236}">
                <a16:creationId xmlns:a16="http://schemas.microsoft.com/office/drawing/2014/main" id="{00000000-0008-0000-0A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3572" y="369"/>
            <a:ext cx="2458" cy="0"/>
          </a:xfrm>
          <a:prstGeom prst="line">
            <a:avLst/>
          </a:prstGeom>
          <a:noFill/>
          <a:ln w="12192">
            <a:solidFill>
              <a:srgbClr val="FF7B1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4">
            <a:extLst>
              <a:ext uri="{FF2B5EF4-FFF2-40B4-BE49-F238E27FC236}">
                <a16:creationId xmlns:a16="http://schemas.microsoft.com/office/drawing/2014/main" id="{00000000-0008-0000-0A00-000006000000}"/>
              </a:ext>
            </a:extLst>
          </xdr:cNvPr>
          <xdr:cNvSpPr>
            <a:spLocks noChangeShapeType="1"/>
          </xdr:cNvSpPr>
        </xdr:nvSpPr>
        <xdr:spPr bwMode="auto">
          <a:xfrm>
            <a:off x="6049" y="369"/>
            <a:ext cx="2456" cy="0"/>
          </a:xfrm>
          <a:prstGeom prst="line">
            <a:avLst/>
          </a:prstGeom>
          <a:noFill/>
          <a:ln w="12192">
            <a:solidFill>
              <a:srgbClr val="FF7B1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2">
            <a:extLst>
              <a:ext uri="{FF2B5EF4-FFF2-40B4-BE49-F238E27FC236}">
                <a16:creationId xmlns:a16="http://schemas.microsoft.com/office/drawing/2014/main" id="{00000000-0008-0000-0A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8524" y="369"/>
            <a:ext cx="2456" cy="0"/>
          </a:xfrm>
          <a:prstGeom prst="line">
            <a:avLst/>
          </a:prstGeom>
          <a:noFill/>
          <a:ln w="12192">
            <a:solidFill>
              <a:srgbClr val="FF7B1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12</xdr:col>
      <xdr:colOff>86264</xdr:colOff>
      <xdr:row>6</xdr:row>
      <xdr:rowOff>190499</xdr:rowOff>
    </xdr:from>
    <xdr:to>
      <xdr:col>13</xdr:col>
      <xdr:colOff>3596</xdr:colOff>
      <xdr:row>13</xdr:row>
      <xdr:rowOff>7188</xdr:rowOff>
    </xdr:to>
    <xdr:sp macro="" textlink="">
      <xdr:nvSpPr>
        <xdr:cNvPr id="8" name="Line 21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>
          <a:spLocks noChangeShapeType="1"/>
        </xdr:cNvSpPr>
      </xdr:nvSpPr>
      <xdr:spPr bwMode="auto">
        <a:xfrm>
          <a:off x="4458239" y="1447799"/>
          <a:ext cx="3057" cy="1178764"/>
        </a:xfrm>
        <a:prstGeom prst="line">
          <a:avLst/>
        </a:prstGeom>
        <a:noFill/>
        <a:ln w="12192">
          <a:solidFill>
            <a:srgbClr val="FF7B1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4763</xdr:colOff>
      <xdr:row>11</xdr:row>
      <xdr:rowOff>260152</xdr:rowOff>
    </xdr:from>
    <xdr:to>
      <xdr:col>12</xdr:col>
      <xdr:colOff>5953</xdr:colOff>
      <xdr:row>13</xdr:row>
      <xdr:rowOff>14884</xdr:rowOff>
    </xdr:to>
    <xdr:grpSp>
      <xdr:nvGrpSpPr>
        <xdr:cNvPr id="13" name="Gruppieren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GrpSpPr/>
      </xdr:nvGrpSpPr>
      <xdr:grpSpPr>
        <a:xfrm>
          <a:off x="385763" y="2628702"/>
          <a:ext cx="4198540" cy="180182"/>
          <a:chOff x="385763" y="2427090"/>
          <a:chExt cx="4079080" cy="219075"/>
        </a:xfrm>
      </xdr:grpSpPr>
      <xdr:sp macro="" textlink="">
        <xdr:nvSpPr>
          <xdr:cNvPr id="14" name="Option Button 70" hidden="1">
            <a:extLst>
              <a:ext uri="{63B3BB69-23CF-44E3-9099-C40C66FF867C}">
                <a14:compatExt xmlns:a14="http://schemas.microsoft.com/office/drawing/2010/main" spid="_x0000_s49222"/>
              </a:ext>
              <a:ext uri="{FF2B5EF4-FFF2-40B4-BE49-F238E27FC236}">
                <a16:creationId xmlns:a16="http://schemas.microsoft.com/office/drawing/2014/main" id="{00000000-0008-0000-0A00-00000E000000}"/>
              </a:ext>
            </a:extLst>
          </xdr:cNvPr>
          <xdr:cNvSpPr/>
        </xdr:nvSpPr>
        <xdr:spPr bwMode="auto">
          <a:xfrm>
            <a:off x="3384946" y="2427090"/>
            <a:ext cx="1079897" cy="2190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de-DE" sz="800" b="0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Freundschaftsspiel</a:t>
            </a:r>
          </a:p>
        </xdr:txBody>
      </xdr:sp>
      <xdr:sp macro="" textlink="">
        <xdr:nvSpPr>
          <xdr:cNvPr id="15" name="Option Button 71" hidden="1">
            <a:extLst>
              <a:ext uri="{63B3BB69-23CF-44E3-9099-C40C66FF867C}">
                <a14:compatExt xmlns:a14="http://schemas.microsoft.com/office/drawing/2010/main" spid="_x0000_s49223"/>
              </a:ext>
              <a:ext uri="{FF2B5EF4-FFF2-40B4-BE49-F238E27FC236}">
                <a16:creationId xmlns:a16="http://schemas.microsoft.com/office/drawing/2014/main" id="{00000000-0008-0000-0A00-00000F000000}"/>
              </a:ext>
            </a:extLst>
          </xdr:cNvPr>
          <xdr:cNvSpPr/>
        </xdr:nvSpPr>
        <xdr:spPr bwMode="auto">
          <a:xfrm>
            <a:off x="385763" y="2427090"/>
            <a:ext cx="906065" cy="2190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de-DE" sz="800" b="0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Meisterschaft</a:t>
            </a:r>
          </a:p>
        </xdr:txBody>
      </xdr:sp>
      <xdr:sp macro="" textlink="">
        <xdr:nvSpPr>
          <xdr:cNvPr id="16" name="Option Button 72" hidden="1">
            <a:extLst>
              <a:ext uri="{63B3BB69-23CF-44E3-9099-C40C66FF867C}">
                <a14:compatExt xmlns:a14="http://schemas.microsoft.com/office/drawing/2010/main" spid="_x0000_s49224"/>
              </a:ext>
              <a:ext uri="{FF2B5EF4-FFF2-40B4-BE49-F238E27FC236}">
                <a16:creationId xmlns:a16="http://schemas.microsoft.com/office/drawing/2014/main" id="{00000000-0008-0000-0A00-000010000000}"/>
              </a:ext>
            </a:extLst>
          </xdr:cNvPr>
          <xdr:cNvSpPr/>
        </xdr:nvSpPr>
        <xdr:spPr bwMode="auto">
          <a:xfrm>
            <a:off x="2386013" y="2427685"/>
            <a:ext cx="638174" cy="21788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de-DE" sz="800" b="0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Turnier</a:t>
            </a:r>
          </a:p>
        </xdr:txBody>
      </xdr:sp>
      <xdr:sp macro="" textlink="">
        <xdr:nvSpPr>
          <xdr:cNvPr id="17" name="Option Button 73" hidden="1">
            <a:extLst>
              <a:ext uri="{63B3BB69-23CF-44E3-9099-C40C66FF867C}">
                <a14:compatExt xmlns:a14="http://schemas.microsoft.com/office/drawing/2010/main" spid="_x0000_s49225"/>
              </a:ext>
              <a:ext uri="{FF2B5EF4-FFF2-40B4-BE49-F238E27FC236}">
                <a16:creationId xmlns:a16="http://schemas.microsoft.com/office/drawing/2014/main" id="{00000000-0008-0000-0A00-000011000000}"/>
              </a:ext>
            </a:extLst>
          </xdr:cNvPr>
          <xdr:cNvSpPr/>
        </xdr:nvSpPr>
        <xdr:spPr bwMode="auto">
          <a:xfrm>
            <a:off x="1476374" y="2427685"/>
            <a:ext cx="642937" cy="21788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de-DE" sz="800" b="0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Pokal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2</xdr:row>
          <xdr:rowOff>0</xdr:rowOff>
        </xdr:from>
        <xdr:to>
          <xdr:col>23</xdr:col>
          <xdr:colOff>28575</xdr:colOff>
          <xdr:row>3</xdr:row>
          <xdr:rowOff>76200</xdr:rowOff>
        </xdr:to>
        <xdr:sp macro="" textlink="">
          <xdr:nvSpPr>
            <xdr:cNvPr id="58409" name="ResetButton" hidden="1">
              <a:extLst>
                <a:ext uri="{63B3BB69-23CF-44E3-9099-C40C66FF867C}">
                  <a14:compatExt spid="_x0000_s58409"/>
                </a:ext>
                <a:ext uri="{FF2B5EF4-FFF2-40B4-BE49-F238E27FC236}">
                  <a16:creationId xmlns:a16="http://schemas.microsoft.com/office/drawing/2014/main" id="{00000000-0008-0000-0A00-000029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Drucken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3571</xdr:colOff>
      <xdr:row>56</xdr:row>
      <xdr:rowOff>175207</xdr:rowOff>
    </xdr:from>
    <xdr:to>
      <xdr:col>6</xdr:col>
      <xdr:colOff>15478</xdr:colOff>
      <xdr:row>59</xdr:row>
      <xdr:rowOff>15479</xdr:rowOff>
    </xdr:to>
    <xdr:grpSp>
      <xdr:nvGrpSpPr>
        <xdr:cNvPr id="27" name="Group 9">
          <a:extLst>
            <a:ext uri="{FF2B5EF4-FFF2-40B4-BE49-F238E27FC236}">
              <a16:creationId xmlns:a16="http://schemas.microsoft.com/office/drawing/2014/main" id="{00000000-0008-0000-0A00-00001B000000}"/>
            </a:ext>
          </a:extLst>
        </xdr:cNvPr>
        <xdr:cNvGrpSpPr>
          <a:grpSpLocks/>
        </xdr:cNvGrpSpPr>
      </xdr:nvGrpSpPr>
      <xdr:grpSpPr bwMode="auto">
        <a:xfrm>
          <a:off x="384571" y="10239957"/>
          <a:ext cx="1853407" cy="392722"/>
          <a:chOff x="1080" y="-163"/>
          <a:chExt cx="1797" cy="566"/>
        </a:xfrm>
      </xdr:grpSpPr>
      <xdr:sp macro="" textlink="">
        <xdr:nvSpPr>
          <xdr:cNvPr id="28" name="Freeform 11">
            <a:extLst>
              <a:ext uri="{FF2B5EF4-FFF2-40B4-BE49-F238E27FC236}">
                <a16:creationId xmlns:a16="http://schemas.microsoft.com/office/drawing/2014/main" id="{00000000-0008-0000-0A00-00001C000000}"/>
              </a:ext>
            </a:extLst>
          </xdr:cNvPr>
          <xdr:cNvSpPr>
            <a:spLocks/>
          </xdr:cNvSpPr>
        </xdr:nvSpPr>
        <xdr:spPr bwMode="auto">
          <a:xfrm>
            <a:off x="1080" y="-163"/>
            <a:ext cx="1797" cy="566"/>
          </a:xfrm>
          <a:custGeom>
            <a:avLst/>
            <a:gdLst>
              <a:gd name="T0" fmla="+- 0 2665 1080"/>
              <a:gd name="T1" fmla="*/ T0 w 1797"/>
              <a:gd name="T2" fmla="+- 0 -163 -163"/>
              <a:gd name="T3" fmla="*/ -163 h 566"/>
              <a:gd name="T4" fmla="+- 0 1080 1080"/>
              <a:gd name="T5" fmla="*/ T4 w 1797"/>
              <a:gd name="T6" fmla="+- 0 -163 -163"/>
              <a:gd name="T7" fmla="*/ -163 h 566"/>
              <a:gd name="T8" fmla="+- 0 1080 1080"/>
              <a:gd name="T9" fmla="*/ T8 w 1797"/>
              <a:gd name="T10" fmla="+- 0 403 -163"/>
              <a:gd name="T11" fmla="*/ 403 h 566"/>
              <a:gd name="T12" fmla="+- 0 2665 1080"/>
              <a:gd name="T13" fmla="*/ T12 w 1797"/>
              <a:gd name="T14" fmla="+- 0 403 -163"/>
              <a:gd name="T15" fmla="*/ 403 h 566"/>
              <a:gd name="T16" fmla="+- 0 2877 1080"/>
              <a:gd name="T17" fmla="*/ T16 w 1797"/>
              <a:gd name="T18" fmla="+- 0 120 -163"/>
              <a:gd name="T19" fmla="*/ 120 h 566"/>
              <a:gd name="T20" fmla="+- 0 2665 1080"/>
              <a:gd name="T21" fmla="*/ T20 w 1797"/>
              <a:gd name="T22" fmla="+- 0 -163 -163"/>
              <a:gd name="T23" fmla="*/ -163 h 566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</a:cxnLst>
            <a:rect l="0" t="0" r="r" b="b"/>
            <a:pathLst>
              <a:path w="1797" h="566">
                <a:moveTo>
                  <a:pt x="1585" y="0"/>
                </a:moveTo>
                <a:lnTo>
                  <a:pt x="0" y="0"/>
                </a:lnTo>
                <a:lnTo>
                  <a:pt x="0" y="566"/>
                </a:lnTo>
                <a:lnTo>
                  <a:pt x="1585" y="566"/>
                </a:lnTo>
                <a:lnTo>
                  <a:pt x="1797" y="283"/>
                </a:lnTo>
                <a:lnTo>
                  <a:pt x="1585" y="0"/>
                </a:lnTo>
                <a:close/>
              </a:path>
            </a:pathLst>
          </a:custGeom>
          <a:solidFill>
            <a:srgbClr val="505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" name="Text Box 10">
            <a:extLst>
              <a:ext uri="{FF2B5EF4-FFF2-40B4-BE49-F238E27FC236}">
                <a16:creationId xmlns:a16="http://schemas.microsoft.com/office/drawing/2014/main" id="{00000000-0008-0000-0A00-00001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80" y="-163"/>
            <a:ext cx="1797" cy="5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72000" tIns="0" rIns="0" bIns="0" anchor="ctr" anchorCtr="0" upright="1"/>
          <a:lstStyle/>
          <a:p>
            <a:pPr algn="l" rtl="0">
              <a:defRPr sz="1000"/>
            </a:pPr>
            <a:r>
              <a:rPr lang="de-DE" sz="7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Unterschrift nicht vergessen!</a:t>
            </a:r>
          </a:p>
        </xdr:txBody>
      </xdr:sp>
    </xdr:grpSp>
    <xdr:clientData/>
  </xdr:twoCellAnchor>
  <xdr:twoCellAnchor>
    <xdr:from>
      <xdr:col>1</xdr:col>
      <xdr:colOff>7143</xdr:colOff>
      <xdr:row>52</xdr:row>
      <xdr:rowOff>47810</xdr:rowOff>
    </xdr:from>
    <xdr:to>
      <xdr:col>6</xdr:col>
      <xdr:colOff>19050</xdr:colOff>
      <xdr:row>54</xdr:row>
      <xdr:rowOff>78582</xdr:rowOff>
    </xdr:to>
    <xdr:grpSp>
      <xdr:nvGrpSpPr>
        <xdr:cNvPr id="30" name="Group 9">
          <a:extLst>
            <a:ext uri="{FF2B5EF4-FFF2-40B4-BE49-F238E27FC236}">
              <a16:creationId xmlns:a16="http://schemas.microsoft.com/office/drawing/2014/main" id="{00000000-0008-0000-0A00-00001E000000}"/>
            </a:ext>
          </a:extLst>
        </xdr:cNvPr>
        <xdr:cNvGrpSpPr>
          <a:grpSpLocks/>
        </xdr:cNvGrpSpPr>
      </xdr:nvGrpSpPr>
      <xdr:grpSpPr bwMode="auto">
        <a:xfrm>
          <a:off x="388143" y="9483910"/>
          <a:ext cx="1853407" cy="411772"/>
          <a:chOff x="1080" y="-163"/>
          <a:chExt cx="1797" cy="566"/>
        </a:xfrm>
      </xdr:grpSpPr>
      <xdr:sp macro="" textlink="">
        <xdr:nvSpPr>
          <xdr:cNvPr id="31" name="Freeform 11">
            <a:extLst>
              <a:ext uri="{FF2B5EF4-FFF2-40B4-BE49-F238E27FC236}">
                <a16:creationId xmlns:a16="http://schemas.microsoft.com/office/drawing/2014/main" id="{00000000-0008-0000-0A00-00001F000000}"/>
              </a:ext>
            </a:extLst>
          </xdr:cNvPr>
          <xdr:cNvSpPr>
            <a:spLocks/>
          </xdr:cNvSpPr>
        </xdr:nvSpPr>
        <xdr:spPr bwMode="auto">
          <a:xfrm>
            <a:off x="1080" y="-163"/>
            <a:ext cx="1797" cy="566"/>
          </a:xfrm>
          <a:custGeom>
            <a:avLst/>
            <a:gdLst>
              <a:gd name="T0" fmla="+- 0 2665 1080"/>
              <a:gd name="T1" fmla="*/ T0 w 1797"/>
              <a:gd name="T2" fmla="+- 0 -163 -163"/>
              <a:gd name="T3" fmla="*/ -163 h 566"/>
              <a:gd name="T4" fmla="+- 0 1080 1080"/>
              <a:gd name="T5" fmla="*/ T4 w 1797"/>
              <a:gd name="T6" fmla="+- 0 -163 -163"/>
              <a:gd name="T7" fmla="*/ -163 h 566"/>
              <a:gd name="T8" fmla="+- 0 1080 1080"/>
              <a:gd name="T9" fmla="*/ T8 w 1797"/>
              <a:gd name="T10" fmla="+- 0 403 -163"/>
              <a:gd name="T11" fmla="*/ 403 h 566"/>
              <a:gd name="T12" fmla="+- 0 2665 1080"/>
              <a:gd name="T13" fmla="*/ T12 w 1797"/>
              <a:gd name="T14" fmla="+- 0 403 -163"/>
              <a:gd name="T15" fmla="*/ 403 h 566"/>
              <a:gd name="T16" fmla="+- 0 2877 1080"/>
              <a:gd name="T17" fmla="*/ T16 w 1797"/>
              <a:gd name="T18" fmla="+- 0 120 -163"/>
              <a:gd name="T19" fmla="*/ 120 h 566"/>
              <a:gd name="T20" fmla="+- 0 2665 1080"/>
              <a:gd name="T21" fmla="*/ T20 w 1797"/>
              <a:gd name="T22" fmla="+- 0 -163 -163"/>
              <a:gd name="T23" fmla="*/ -163 h 566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</a:cxnLst>
            <a:rect l="0" t="0" r="r" b="b"/>
            <a:pathLst>
              <a:path w="1797" h="566">
                <a:moveTo>
                  <a:pt x="1585" y="0"/>
                </a:moveTo>
                <a:lnTo>
                  <a:pt x="0" y="0"/>
                </a:lnTo>
                <a:lnTo>
                  <a:pt x="0" y="566"/>
                </a:lnTo>
                <a:lnTo>
                  <a:pt x="1585" y="566"/>
                </a:lnTo>
                <a:lnTo>
                  <a:pt x="1797" y="283"/>
                </a:lnTo>
                <a:lnTo>
                  <a:pt x="1585" y="0"/>
                </a:lnTo>
                <a:close/>
              </a:path>
            </a:pathLst>
          </a:custGeom>
          <a:solidFill>
            <a:srgbClr val="505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2" name="Text Box 10">
            <a:extLst>
              <a:ext uri="{FF2B5EF4-FFF2-40B4-BE49-F238E27FC236}">
                <a16:creationId xmlns:a16="http://schemas.microsoft.com/office/drawing/2014/main" id="{00000000-0008-0000-0A00-00002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80" y="-163"/>
            <a:ext cx="1797" cy="5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72000" tIns="0" rIns="0" bIns="0" anchor="ctr" anchorCtr="0" upright="1"/>
          <a:lstStyle/>
          <a:p>
            <a:pPr algn="l" rtl="0">
              <a:defRPr sz="1000"/>
            </a:pPr>
            <a:r>
              <a:rPr lang="de-DE" sz="7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Unterschrift nicht vergessen!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50</xdr:row>
          <xdr:rowOff>9525</xdr:rowOff>
        </xdr:from>
        <xdr:to>
          <xdr:col>8</xdr:col>
          <xdr:colOff>323850</xdr:colOff>
          <xdr:row>51</xdr:row>
          <xdr:rowOff>9525</xdr:rowOff>
        </xdr:to>
        <xdr:sp macro="" textlink="">
          <xdr:nvSpPr>
            <xdr:cNvPr id="58410" name="Check Box 42" hidden="1">
              <a:extLst>
                <a:ext uri="{63B3BB69-23CF-44E3-9099-C40C66FF867C}">
                  <a14:compatExt spid="_x0000_s58410"/>
                </a:ext>
                <a:ext uri="{FF2B5EF4-FFF2-40B4-BE49-F238E27FC236}">
                  <a16:creationId xmlns:a16="http://schemas.microsoft.com/office/drawing/2014/main" id="{00000000-0008-0000-0A00-00002A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Schiedsrichter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50</xdr:row>
          <xdr:rowOff>9525</xdr:rowOff>
        </xdr:from>
        <xdr:to>
          <xdr:col>11</xdr:col>
          <xdr:colOff>361950</xdr:colOff>
          <xdr:row>51</xdr:row>
          <xdr:rowOff>9525</xdr:rowOff>
        </xdr:to>
        <xdr:sp macro="" textlink="">
          <xdr:nvSpPr>
            <xdr:cNvPr id="58411" name="Check Box 43" hidden="1">
              <a:extLst>
                <a:ext uri="{63B3BB69-23CF-44E3-9099-C40C66FF867C}">
                  <a14:compatExt spid="_x0000_s58411"/>
                </a:ext>
                <a:ext uri="{FF2B5EF4-FFF2-40B4-BE49-F238E27FC236}">
                  <a16:creationId xmlns:a16="http://schemas.microsoft.com/office/drawing/2014/main" id="{00000000-0008-0000-0A00-00002B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Schiedsrichter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50</xdr:row>
          <xdr:rowOff>9525</xdr:rowOff>
        </xdr:from>
        <xdr:to>
          <xdr:col>18</xdr:col>
          <xdr:colOff>0</xdr:colOff>
          <xdr:row>51</xdr:row>
          <xdr:rowOff>9525</xdr:rowOff>
        </xdr:to>
        <xdr:sp macro="" textlink="">
          <xdr:nvSpPr>
            <xdr:cNvPr id="58412" name="Check Box 44" hidden="1">
              <a:extLst>
                <a:ext uri="{63B3BB69-23CF-44E3-9099-C40C66FF867C}">
                  <a14:compatExt spid="_x0000_s58412"/>
                </a:ext>
                <a:ext uri="{FF2B5EF4-FFF2-40B4-BE49-F238E27FC236}">
                  <a16:creationId xmlns:a16="http://schemas.microsoft.com/office/drawing/2014/main" id="{00000000-0008-0000-0A00-00002C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Fortsetzung auf der Rückseite</a:t>
              </a:r>
            </a:p>
          </xdr:txBody>
        </xdr:sp>
        <xdr:clientData/>
      </xdr:twoCellAnchor>
    </mc:Choice>
    <mc:Fallback/>
  </mc:AlternateContent>
  <xdr:twoCellAnchor editAs="oneCell">
    <xdr:from>
      <xdr:col>13</xdr:col>
      <xdr:colOff>202406</xdr:colOff>
      <xdr:row>32</xdr:row>
      <xdr:rowOff>23810</xdr:rowOff>
    </xdr:from>
    <xdr:to>
      <xdr:col>17</xdr:col>
      <xdr:colOff>297657</xdr:colOff>
      <xdr:row>39</xdr:row>
      <xdr:rowOff>12465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142" t="3031" r="1254" b="563"/>
        <a:stretch/>
      </xdr:blipFill>
      <xdr:spPr>
        <a:xfrm>
          <a:off x="4661297" y="5911451"/>
          <a:ext cx="1857376" cy="110188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35</xdr:row>
          <xdr:rowOff>9525</xdr:rowOff>
        </xdr:from>
        <xdr:to>
          <xdr:col>2</xdr:col>
          <xdr:colOff>228600</xdr:colOff>
          <xdr:row>36</xdr:row>
          <xdr:rowOff>9525</xdr:rowOff>
        </xdr:to>
        <xdr:sp macro="" textlink="">
          <xdr:nvSpPr>
            <xdr:cNvPr id="58413" name="Check Box 45" hidden="1">
              <a:extLst>
                <a:ext uri="{63B3BB69-23CF-44E3-9099-C40C66FF867C}">
                  <a14:compatExt spid="_x0000_s58413"/>
                </a:ext>
                <a:ext uri="{FF2B5EF4-FFF2-40B4-BE49-F238E27FC236}">
                  <a16:creationId xmlns:a16="http://schemas.microsoft.com/office/drawing/2014/main" id="{00000000-0008-0000-0A00-00002D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36</xdr:row>
          <xdr:rowOff>0</xdr:rowOff>
        </xdr:from>
        <xdr:to>
          <xdr:col>2</xdr:col>
          <xdr:colOff>228600</xdr:colOff>
          <xdr:row>37</xdr:row>
          <xdr:rowOff>0</xdr:rowOff>
        </xdr:to>
        <xdr:sp macro="" textlink="">
          <xdr:nvSpPr>
            <xdr:cNvPr id="58414" name="Check Box 46" hidden="1">
              <a:extLst>
                <a:ext uri="{63B3BB69-23CF-44E3-9099-C40C66FF867C}">
                  <a14:compatExt spid="_x0000_s58414"/>
                </a:ext>
                <a:ext uri="{FF2B5EF4-FFF2-40B4-BE49-F238E27FC236}">
                  <a16:creationId xmlns:a16="http://schemas.microsoft.com/office/drawing/2014/main" id="{00000000-0008-0000-0A00-00002E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36</xdr:row>
          <xdr:rowOff>190500</xdr:rowOff>
        </xdr:from>
        <xdr:to>
          <xdr:col>2</xdr:col>
          <xdr:colOff>228600</xdr:colOff>
          <xdr:row>38</xdr:row>
          <xdr:rowOff>0</xdr:rowOff>
        </xdr:to>
        <xdr:sp macro="" textlink="">
          <xdr:nvSpPr>
            <xdr:cNvPr id="58415" name="Check Box 47" hidden="1">
              <a:extLst>
                <a:ext uri="{63B3BB69-23CF-44E3-9099-C40C66FF867C}">
                  <a14:compatExt spid="_x0000_s58415"/>
                </a:ext>
                <a:ext uri="{FF2B5EF4-FFF2-40B4-BE49-F238E27FC236}">
                  <a16:creationId xmlns:a16="http://schemas.microsoft.com/office/drawing/2014/main" id="{00000000-0008-0000-0A00-00002F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2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27</xdr:row>
      <xdr:rowOff>5954</xdr:rowOff>
    </xdr:from>
    <xdr:to>
      <xdr:col>0</xdr:col>
      <xdr:colOff>357188</xdr:colOff>
      <xdr:row>54</xdr:row>
      <xdr:rowOff>5954</xdr:rowOff>
    </xdr:to>
    <xdr:sp macro="" textlink="">
      <xdr:nvSpPr>
        <xdr:cNvPr id="18" name="Pfeil: nach oben und unten 17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SpPr/>
      </xdr:nvSpPr>
      <xdr:spPr>
        <a:xfrm>
          <a:off x="0" y="4905376"/>
          <a:ext cx="357188" cy="4720828"/>
        </a:xfrm>
        <a:prstGeom prst="upDownArrow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/>
        <a:lstStyle/>
        <a:p>
          <a:pPr algn="ctr"/>
          <a:r>
            <a:rPr lang="de-DE" sz="1000">
              <a:solidFill>
                <a:sysClr val="windowText" lastClr="000000"/>
              </a:solidFill>
            </a:rPr>
            <a:t>Diese Angaben sind ausschließlich durch die Schiedsrichter vorzunehmen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11</xdr:row>
          <xdr:rowOff>19050</xdr:rowOff>
        </xdr:from>
        <xdr:to>
          <xdr:col>17</xdr:col>
          <xdr:colOff>533400</xdr:colOff>
          <xdr:row>11</xdr:row>
          <xdr:rowOff>238125</xdr:rowOff>
        </xdr:to>
        <xdr:sp macro="" textlink="">
          <xdr:nvSpPr>
            <xdr:cNvPr id="58424" name="Option Button 56" hidden="1">
              <a:extLst>
                <a:ext uri="{63B3BB69-23CF-44E3-9099-C40C66FF867C}">
                  <a14:compatExt spid="_x0000_s58424"/>
                </a:ext>
                <a:ext uri="{FF2B5EF4-FFF2-40B4-BE49-F238E27FC236}">
                  <a16:creationId xmlns:a16="http://schemas.microsoft.com/office/drawing/2014/main" id="{00000000-0008-0000-0A00-000038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Verstoß gegen WKO-Bestimmungen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11</xdr:row>
          <xdr:rowOff>238125</xdr:rowOff>
        </xdr:from>
        <xdr:to>
          <xdr:col>17</xdr:col>
          <xdr:colOff>285750</xdr:colOff>
          <xdr:row>13</xdr:row>
          <xdr:rowOff>38100</xdr:rowOff>
        </xdr:to>
        <xdr:sp macro="" textlink="">
          <xdr:nvSpPr>
            <xdr:cNvPr id="58425" name="Option Button 57" hidden="1">
              <a:extLst>
                <a:ext uri="{63B3BB69-23CF-44E3-9099-C40C66FF867C}">
                  <a14:compatExt spid="_x0000_s58425"/>
                </a:ext>
                <a:ext uri="{FF2B5EF4-FFF2-40B4-BE49-F238E27FC236}">
                  <a16:creationId xmlns:a16="http://schemas.microsoft.com/office/drawing/2014/main" id="{00000000-0008-0000-0A00-000039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Verletzung / Sonstiges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10</xdr:row>
          <xdr:rowOff>47625</xdr:rowOff>
        </xdr:from>
        <xdr:to>
          <xdr:col>17</xdr:col>
          <xdr:colOff>533400</xdr:colOff>
          <xdr:row>11</xdr:row>
          <xdr:rowOff>9525</xdr:rowOff>
        </xdr:to>
        <xdr:sp macro="" textlink="">
          <xdr:nvSpPr>
            <xdr:cNvPr id="58426" name="Option Button 58" hidden="1">
              <a:extLst>
                <a:ext uri="{63B3BB69-23CF-44E3-9099-C40C66FF867C}">
                  <a14:compatExt spid="_x0000_s58426"/>
                </a:ext>
                <a:ext uri="{FF2B5EF4-FFF2-40B4-BE49-F238E27FC236}">
                  <a16:creationId xmlns:a16="http://schemas.microsoft.com/office/drawing/2014/main" id="{00000000-0008-0000-0A00-00003A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Platzverweis Offizielle / Zuschauer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8</xdr:row>
          <xdr:rowOff>200025</xdr:rowOff>
        </xdr:from>
        <xdr:to>
          <xdr:col>17</xdr:col>
          <xdr:colOff>533400</xdr:colOff>
          <xdr:row>10</xdr:row>
          <xdr:rowOff>28575</xdr:rowOff>
        </xdr:to>
        <xdr:sp macro="" textlink="">
          <xdr:nvSpPr>
            <xdr:cNvPr id="58427" name="Option Button 59" hidden="1">
              <a:extLst>
                <a:ext uri="{63B3BB69-23CF-44E3-9099-C40C66FF867C}">
                  <a14:compatExt spid="_x0000_s58427"/>
                </a:ext>
                <a:ext uri="{FF2B5EF4-FFF2-40B4-BE49-F238E27FC236}">
                  <a16:creationId xmlns:a16="http://schemas.microsoft.com/office/drawing/2014/main" id="{00000000-0008-0000-0A00-00003B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Spieldauerdisziplinarstrafe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7</xdr:row>
          <xdr:rowOff>190500</xdr:rowOff>
        </xdr:from>
        <xdr:to>
          <xdr:col>17</xdr:col>
          <xdr:colOff>542925</xdr:colOff>
          <xdr:row>8</xdr:row>
          <xdr:rowOff>190500</xdr:rowOff>
        </xdr:to>
        <xdr:sp macro="" textlink="">
          <xdr:nvSpPr>
            <xdr:cNvPr id="58428" name="Option Button 60" hidden="1">
              <a:extLst>
                <a:ext uri="{63B3BB69-23CF-44E3-9099-C40C66FF867C}">
                  <a14:compatExt spid="_x0000_s58428"/>
                </a:ext>
                <a:ext uri="{FF2B5EF4-FFF2-40B4-BE49-F238E27FC236}">
                  <a16:creationId xmlns:a16="http://schemas.microsoft.com/office/drawing/2014/main" id="{00000000-0008-0000-0A00-00003C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Matchstrafe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5</xdr:row>
          <xdr:rowOff>28575</xdr:rowOff>
        </xdr:from>
        <xdr:to>
          <xdr:col>23</xdr:col>
          <xdr:colOff>38100</xdr:colOff>
          <xdr:row>6</xdr:row>
          <xdr:rowOff>142875</xdr:rowOff>
        </xdr:to>
        <xdr:sp macro="" textlink="">
          <xdr:nvSpPr>
            <xdr:cNvPr id="58429" name="ResetButton" hidden="1">
              <a:extLst>
                <a:ext uri="{63B3BB69-23CF-44E3-9099-C40C66FF867C}">
                  <a14:compatExt spid="_x0000_s58429"/>
                </a:ext>
                <a:ext uri="{FF2B5EF4-FFF2-40B4-BE49-F238E27FC236}">
                  <a16:creationId xmlns:a16="http://schemas.microsoft.com/office/drawing/2014/main" id="{00000000-0008-0000-0A00-00003D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Kopie erzeugen</a:t>
              </a:r>
            </a:p>
          </xdr:txBody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A5FE5D2-8B9D-4442-A16B-6B60253DFADE}" name="Team_A_2" displayName="Team_A_2" ref="A1:F37" totalsRowShown="0">
  <autoFilter ref="A1:F37" xr:uid="{B1E9B874-6D75-4EB5-B92D-D5ED34D437B1}"/>
  <tableColumns count="6">
    <tableColumn id="5" xr3:uid="{3FFB1521-E2DF-47A1-A8BE-BE3A9407A1C3}" name="Passnummer"/>
    <tableColumn id="1" xr3:uid="{355CFBEF-4682-4F70-8BEE-BBC3A5CAF4CE}" name="Trikotnummer"/>
    <tableColumn id="2" xr3:uid="{4405333E-112A-4D08-840D-3E10682392C1}" name="Funktion" dataDxfId="53"/>
    <tableColumn id="3" xr3:uid="{6A2566BE-49E9-4955-B140-00929B13CA8D}" name="Nachname"/>
    <tableColumn id="4" xr3:uid="{C94B7284-7CAB-4D54-827A-3AE0755DDFB7}" name="Vorname"/>
    <tableColumn id="6" xr3:uid="{3C2A95DF-2C21-4F9F-93F1-E80C85E70E0C}" name="Verein" dataDxfId="52">
      <calculatedColumnFormula>IF(Club2!$C$1="","",Club2!$C$1)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969BFC2-281F-4E49-A830-E9BCF496E900}" name="Team_A45" displayName="Team_A45" ref="A7:E25" totalsRowShown="0" headerRowDxfId="51" dataDxfId="50">
  <autoFilter ref="A7:E25" xr:uid="{65AA3FC1-02CD-4843-8666-3DE118643F94}"/>
  <tableColumns count="5">
    <tableColumn id="1" xr3:uid="{72D2D3FA-CB36-4CE4-9AC1-5663722A333F}" name="Trikotnummer" dataDxfId="49"/>
    <tableColumn id="2" xr3:uid="{006A6E05-2928-416F-A548-62ADB48CB379}" name="Funktion" dataDxfId="48"/>
    <tableColumn id="3" xr3:uid="{9057C997-B07E-4406-B480-A48648883B39}" name="Nachname" dataDxfId="47"/>
    <tableColumn id="4" xr3:uid="{386F8F13-7DC2-40C9-878C-FCCEB3666E38}" name="Vorname" dataDxfId="46"/>
    <tableColumn id="5" xr3:uid="{C5865CD0-34D7-4CC1-830B-A47A8642EBC6}" name="Passnummer" dataDxfId="45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0EC526D-574F-4055-9AB5-0063E4A32B6E}" name="Team_A4" displayName="Team_A4" ref="A7:E25" totalsRowShown="0" headerRowDxfId="44" dataDxfId="43">
  <autoFilter ref="A7:E25" xr:uid="{7C69BEA8-1BA8-4C14-A02F-FE4B0D15FCC6}"/>
  <tableColumns count="5">
    <tableColumn id="1" xr3:uid="{D2654E7E-451C-45D4-899D-5D44F1D86B4B}" name="Trikotnummer" dataDxfId="42"/>
    <tableColumn id="2" xr3:uid="{15D1B42A-5CFD-436F-A746-8F9C986F08BA}" name="Funktion" dataDxfId="41"/>
    <tableColumn id="3" xr3:uid="{80A17712-92F5-4693-B981-66AEB626BF45}" name="Nachname" dataDxfId="40"/>
    <tableColumn id="4" xr3:uid="{2CF20190-E3BF-45B3-9F0A-53095D2FD5CA}" name="Vorname" dataDxfId="39"/>
    <tableColumn id="5" xr3:uid="{96D2E0C5-0DFB-404C-A980-7D93DC27CDDE}" name="Passnummer" dataDxfId="38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62.xml"/><Relationship Id="rId21" Type="http://schemas.openxmlformats.org/officeDocument/2006/relationships/ctrlProp" Target="../ctrlProps/ctrlProp57.xml"/><Relationship Id="rId34" Type="http://schemas.openxmlformats.org/officeDocument/2006/relationships/ctrlProp" Target="../ctrlProps/ctrlProp70.xml"/><Relationship Id="rId42" Type="http://schemas.openxmlformats.org/officeDocument/2006/relationships/ctrlProp" Target="../ctrlProps/ctrlProp78.xml"/><Relationship Id="rId47" Type="http://schemas.openxmlformats.org/officeDocument/2006/relationships/ctrlProp" Target="../ctrlProps/ctrlProp83.xml"/><Relationship Id="rId50" Type="http://schemas.openxmlformats.org/officeDocument/2006/relationships/ctrlProp" Target="../ctrlProps/ctrlProp86.xml"/><Relationship Id="rId55" Type="http://schemas.openxmlformats.org/officeDocument/2006/relationships/ctrlProp" Target="../ctrlProps/ctrlProp91.xml"/><Relationship Id="rId63" Type="http://schemas.openxmlformats.org/officeDocument/2006/relationships/ctrlProp" Target="../ctrlProps/ctrlProp99.xml"/><Relationship Id="rId68" Type="http://schemas.openxmlformats.org/officeDocument/2006/relationships/ctrlProp" Target="../ctrlProps/ctrlProp104.xml"/><Relationship Id="rId7" Type="http://schemas.openxmlformats.org/officeDocument/2006/relationships/ctrlProp" Target="../ctrlProps/ctrlProp43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52.xml"/><Relationship Id="rId29" Type="http://schemas.openxmlformats.org/officeDocument/2006/relationships/ctrlProp" Target="../ctrlProps/ctrlProp65.xml"/><Relationship Id="rId11" Type="http://schemas.openxmlformats.org/officeDocument/2006/relationships/ctrlProp" Target="../ctrlProps/ctrlProp47.xml"/><Relationship Id="rId24" Type="http://schemas.openxmlformats.org/officeDocument/2006/relationships/ctrlProp" Target="../ctrlProps/ctrlProp60.xml"/><Relationship Id="rId32" Type="http://schemas.openxmlformats.org/officeDocument/2006/relationships/ctrlProp" Target="../ctrlProps/ctrlProp68.xml"/><Relationship Id="rId37" Type="http://schemas.openxmlformats.org/officeDocument/2006/relationships/ctrlProp" Target="../ctrlProps/ctrlProp73.xml"/><Relationship Id="rId40" Type="http://schemas.openxmlformats.org/officeDocument/2006/relationships/ctrlProp" Target="../ctrlProps/ctrlProp76.xml"/><Relationship Id="rId45" Type="http://schemas.openxmlformats.org/officeDocument/2006/relationships/ctrlProp" Target="../ctrlProps/ctrlProp81.xml"/><Relationship Id="rId53" Type="http://schemas.openxmlformats.org/officeDocument/2006/relationships/ctrlProp" Target="../ctrlProps/ctrlProp89.xml"/><Relationship Id="rId58" Type="http://schemas.openxmlformats.org/officeDocument/2006/relationships/ctrlProp" Target="../ctrlProps/ctrlProp94.xml"/><Relationship Id="rId66" Type="http://schemas.openxmlformats.org/officeDocument/2006/relationships/ctrlProp" Target="../ctrlProps/ctrlProp102.xml"/><Relationship Id="rId5" Type="http://schemas.openxmlformats.org/officeDocument/2006/relationships/ctrlProp" Target="../ctrlProps/ctrlProp41.xml"/><Relationship Id="rId61" Type="http://schemas.openxmlformats.org/officeDocument/2006/relationships/ctrlProp" Target="../ctrlProps/ctrlProp97.xml"/><Relationship Id="rId19" Type="http://schemas.openxmlformats.org/officeDocument/2006/relationships/ctrlProp" Target="../ctrlProps/ctrlProp55.xml"/><Relationship Id="rId14" Type="http://schemas.openxmlformats.org/officeDocument/2006/relationships/ctrlProp" Target="../ctrlProps/ctrlProp50.xml"/><Relationship Id="rId22" Type="http://schemas.openxmlformats.org/officeDocument/2006/relationships/ctrlProp" Target="../ctrlProps/ctrlProp58.xml"/><Relationship Id="rId27" Type="http://schemas.openxmlformats.org/officeDocument/2006/relationships/ctrlProp" Target="../ctrlProps/ctrlProp63.xml"/><Relationship Id="rId30" Type="http://schemas.openxmlformats.org/officeDocument/2006/relationships/ctrlProp" Target="../ctrlProps/ctrlProp66.xml"/><Relationship Id="rId35" Type="http://schemas.openxmlformats.org/officeDocument/2006/relationships/ctrlProp" Target="../ctrlProps/ctrlProp71.xml"/><Relationship Id="rId43" Type="http://schemas.openxmlformats.org/officeDocument/2006/relationships/ctrlProp" Target="../ctrlProps/ctrlProp79.xml"/><Relationship Id="rId48" Type="http://schemas.openxmlformats.org/officeDocument/2006/relationships/ctrlProp" Target="../ctrlProps/ctrlProp84.xml"/><Relationship Id="rId56" Type="http://schemas.openxmlformats.org/officeDocument/2006/relationships/ctrlProp" Target="../ctrlProps/ctrlProp92.xml"/><Relationship Id="rId64" Type="http://schemas.openxmlformats.org/officeDocument/2006/relationships/ctrlProp" Target="../ctrlProps/ctrlProp100.xml"/><Relationship Id="rId8" Type="http://schemas.openxmlformats.org/officeDocument/2006/relationships/ctrlProp" Target="../ctrlProps/ctrlProp44.xml"/><Relationship Id="rId51" Type="http://schemas.openxmlformats.org/officeDocument/2006/relationships/ctrlProp" Target="../ctrlProps/ctrlProp87.xml"/><Relationship Id="rId3" Type="http://schemas.openxmlformats.org/officeDocument/2006/relationships/vmlDrawing" Target="../drawings/vmlDrawing4.vml"/><Relationship Id="rId12" Type="http://schemas.openxmlformats.org/officeDocument/2006/relationships/ctrlProp" Target="../ctrlProps/ctrlProp48.xml"/><Relationship Id="rId17" Type="http://schemas.openxmlformats.org/officeDocument/2006/relationships/ctrlProp" Target="../ctrlProps/ctrlProp53.xml"/><Relationship Id="rId25" Type="http://schemas.openxmlformats.org/officeDocument/2006/relationships/ctrlProp" Target="../ctrlProps/ctrlProp61.xml"/><Relationship Id="rId33" Type="http://schemas.openxmlformats.org/officeDocument/2006/relationships/ctrlProp" Target="../ctrlProps/ctrlProp69.xml"/><Relationship Id="rId38" Type="http://schemas.openxmlformats.org/officeDocument/2006/relationships/ctrlProp" Target="../ctrlProps/ctrlProp74.xml"/><Relationship Id="rId46" Type="http://schemas.openxmlformats.org/officeDocument/2006/relationships/ctrlProp" Target="../ctrlProps/ctrlProp82.xml"/><Relationship Id="rId59" Type="http://schemas.openxmlformats.org/officeDocument/2006/relationships/ctrlProp" Target="../ctrlProps/ctrlProp95.xml"/><Relationship Id="rId67" Type="http://schemas.openxmlformats.org/officeDocument/2006/relationships/ctrlProp" Target="../ctrlProps/ctrlProp103.xml"/><Relationship Id="rId20" Type="http://schemas.openxmlformats.org/officeDocument/2006/relationships/ctrlProp" Target="../ctrlProps/ctrlProp56.xml"/><Relationship Id="rId41" Type="http://schemas.openxmlformats.org/officeDocument/2006/relationships/ctrlProp" Target="../ctrlProps/ctrlProp77.xml"/><Relationship Id="rId54" Type="http://schemas.openxmlformats.org/officeDocument/2006/relationships/ctrlProp" Target="../ctrlProps/ctrlProp90.xml"/><Relationship Id="rId62" Type="http://schemas.openxmlformats.org/officeDocument/2006/relationships/ctrlProp" Target="../ctrlProps/ctrlProp98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42.xml"/><Relationship Id="rId15" Type="http://schemas.openxmlformats.org/officeDocument/2006/relationships/ctrlProp" Target="../ctrlProps/ctrlProp51.xml"/><Relationship Id="rId23" Type="http://schemas.openxmlformats.org/officeDocument/2006/relationships/ctrlProp" Target="../ctrlProps/ctrlProp59.xml"/><Relationship Id="rId28" Type="http://schemas.openxmlformats.org/officeDocument/2006/relationships/ctrlProp" Target="../ctrlProps/ctrlProp64.xml"/><Relationship Id="rId36" Type="http://schemas.openxmlformats.org/officeDocument/2006/relationships/ctrlProp" Target="../ctrlProps/ctrlProp72.xml"/><Relationship Id="rId49" Type="http://schemas.openxmlformats.org/officeDocument/2006/relationships/ctrlProp" Target="../ctrlProps/ctrlProp85.xml"/><Relationship Id="rId57" Type="http://schemas.openxmlformats.org/officeDocument/2006/relationships/ctrlProp" Target="../ctrlProps/ctrlProp93.xml"/><Relationship Id="rId10" Type="http://schemas.openxmlformats.org/officeDocument/2006/relationships/ctrlProp" Target="../ctrlProps/ctrlProp46.xml"/><Relationship Id="rId31" Type="http://schemas.openxmlformats.org/officeDocument/2006/relationships/ctrlProp" Target="../ctrlProps/ctrlProp67.xml"/><Relationship Id="rId44" Type="http://schemas.openxmlformats.org/officeDocument/2006/relationships/ctrlProp" Target="../ctrlProps/ctrlProp80.xml"/><Relationship Id="rId52" Type="http://schemas.openxmlformats.org/officeDocument/2006/relationships/ctrlProp" Target="../ctrlProps/ctrlProp88.xml"/><Relationship Id="rId60" Type="http://schemas.openxmlformats.org/officeDocument/2006/relationships/ctrlProp" Target="../ctrlProps/ctrlProp96.xml"/><Relationship Id="rId65" Type="http://schemas.openxmlformats.org/officeDocument/2006/relationships/ctrlProp" Target="../ctrlProps/ctrlProp101.xml"/><Relationship Id="rId4" Type="http://schemas.openxmlformats.org/officeDocument/2006/relationships/ctrlProp" Target="../ctrlProps/ctrlProp40.xml"/><Relationship Id="rId9" Type="http://schemas.openxmlformats.org/officeDocument/2006/relationships/ctrlProp" Target="../ctrlProps/ctrlProp45.xml"/><Relationship Id="rId13" Type="http://schemas.openxmlformats.org/officeDocument/2006/relationships/ctrlProp" Target="../ctrlProps/ctrlProp49.xml"/><Relationship Id="rId18" Type="http://schemas.openxmlformats.org/officeDocument/2006/relationships/ctrlProp" Target="../ctrlProps/ctrlProp54.xml"/><Relationship Id="rId39" Type="http://schemas.openxmlformats.org/officeDocument/2006/relationships/ctrlProp" Target="../ctrlProps/ctrlProp75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9.xml"/><Relationship Id="rId13" Type="http://schemas.openxmlformats.org/officeDocument/2006/relationships/ctrlProp" Target="../ctrlProps/ctrlProp114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108.xml"/><Relationship Id="rId12" Type="http://schemas.openxmlformats.org/officeDocument/2006/relationships/ctrlProp" Target="../ctrlProps/ctrlProp113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17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107.xml"/><Relationship Id="rId11" Type="http://schemas.openxmlformats.org/officeDocument/2006/relationships/ctrlProp" Target="../ctrlProps/ctrlProp112.xml"/><Relationship Id="rId5" Type="http://schemas.openxmlformats.org/officeDocument/2006/relationships/ctrlProp" Target="../ctrlProps/ctrlProp106.xml"/><Relationship Id="rId15" Type="http://schemas.openxmlformats.org/officeDocument/2006/relationships/ctrlProp" Target="../ctrlProps/ctrlProp116.xml"/><Relationship Id="rId10" Type="http://schemas.openxmlformats.org/officeDocument/2006/relationships/ctrlProp" Target="../ctrlProps/ctrlProp111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4" Type="http://schemas.openxmlformats.org/officeDocument/2006/relationships/ctrlProp" Target="../ctrlProps/ctrlProp11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.xml"/><Relationship Id="rId18" Type="http://schemas.openxmlformats.org/officeDocument/2006/relationships/ctrlProp" Target="../ctrlProps/ctrlProp20.xml"/><Relationship Id="rId26" Type="http://schemas.openxmlformats.org/officeDocument/2006/relationships/ctrlProp" Target="../ctrlProps/ctrlProp28.xml"/><Relationship Id="rId21" Type="http://schemas.openxmlformats.org/officeDocument/2006/relationships/ctrlProp" Target="../ctrlProps/ctrlProp23.xml"/><Relationship Id="rId34" Type="http://schemas.openxmlformats.org/officeDocument/2006/relationships/ctrlProp" Target="../ctrlProps/ctrlProp36.xml"/><Relationship Id="rId7" Type="http://schemas.openxmlformats.org/officeDocument/2006/relationships/ctrlProp" Target="../ctrlProps/ctrlProp9.xml"/><Relationship Id="rId12" Type="http://schemas.openxmlformats.org/officeDocument/2006/relationships/ctrlProp" Target="../ctrlProps/ctrlProp14.xml"/><Relationship Id="rId17" Type="http://schemas.openxmlformats.org/officeDocument/2006/relationships/ctrlProp" Target="../ctrlProps/ctrlProp19.xml"/><Relationship Id="rId25" Type="http://schemas.openxmlformats.org/officeDocument/2006/relationships/ctrlProp" Target="../ctrlProps/ctrlProp27.xml"/><Relationship Id="rId33" Type="http://schemas.openxmlformats.org/officeDocument/2006/relationships/ctrlProp" Target="../ctrlProps/ctrlProp35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8.xml"/><Relationship Id="rId20" Type="http://schemas.openxmlformats.org/officeDocument/2006/relationships/ctrlProp" Target="../ctrlProps/ctrlProp22.xml"/><Relationship Id="rId29" Type="http://schemas.openxmlformats.org/officeDocument/2006/relationships/ctrlProp" Target="../ctrlProps/ctrlProp31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8.xml"/><Relationship Id="rId11" Type="http://schemas.openxmlformats.org/officeDocument/2006/relationships/ctrlProp" Target="../ctrlProps/ctrlProp13.xml"/><Relationship Id="rId24" Type="http://schemas.openxmlformats.org/officeDocument/2006/relationships/ctrlProp" Target="../ctrlProps/ctrlProp26.xml"/><Relationship Id="rId32" Type="http://schemas.openxmlformats.org/officeDocument/2006/relationships/ctrlProp" Target="../ctrlProps/ctrlProp34.xml"/><Relationship Id="rId37" Type="http://schemas.openxmlformats.org/officeDocument/2006/relationships/ctrlProp" Target="../ctrlProps/ctrlProp39.xml"/><Relationship Id="rId5" Type="http://schemas.openxmlformats.org/officeDocument/2006/relationships/ctrlProp" Target="../ctrlProps/ctrlProp7.xml"/><Relationship Id="rId15" Type="http://schemas.openxmlformats.org/officeDocument/2006/relationships/ctrlProp" Target="../ctrlProps/ctrlProp17.xml"/><Relationship Id="rId23" Type="http://schemas.openxmlformats.org/officeDocument/2006/relationships/ctrlProp" Target="../ctrlProps/ctrlProp25.xml"/><Relationship Id="rId28" Type="http://schemas.openxmlformats.org/officeDocument/2006/relationships/ctrlProp" Target="../ctrlProps/ctrlProp30.xml"/><Relationship Id="rId36" Type="http://schemas.openxmlformats.org/officeDocument/2006/relationships/ctrlProp" Target="../ctrlProps/ctrlProp38.xml"/><Relationship Id="rId10" Type="http://schemas.openxmlformats.org/officeDocument/2006/relationships/ctrlProp" Target="../ctrlProps/ctrlProp12.xml"/><Relationship Id="rId19" Type="http://schemas.openxmlformats.org/officeDocument/2006/relationships/ctrlProp" Target="../ctrlProps/ctrlProp21.xml"/><Relationship Id="rId31" Type="http://schemas.openxmlformats.org/officeDocument/2006/relationships/ctrlProp" Target="../ctrlProps/ctrlProp33.xml"/><Relationship Id="rId4" Type="http://schemas.openxmlformats.org/officeDocument/2006/relationships/ctrlProp" Target="../ctrlProps/ctrlProp6.xml"/><Relationship Id="rId9" Type="http://schemas.openxmlformats.org/officeDocument/2006/relationships/ctrlProp" Target="../ctrlProps/ctrlProp11.xml"/><Relationship Id="rId14" Type="http://schemas.openxmlformats.org/officeDocument/2006/relationships/ctrlProp" Target="../ctrlProps/ctrlProp16.xml"/><Relationship Id="rId22" Type="http://schemas.openxmlformats.org/officeDocument/2006/relationships/ctrlProp" Target="../ctrlProps/ctrlProp24.xml"/><Relationship Id="rId27" Type="http://schemas.openxmlformats.org/officeDocument/2006/relationships/ctrlProp" Target="../ctrlProps/ctrlProp29.xml"/><Relationship Id="rId30" Type="http://schemas.openxmlformats.org/officeDocument/2006/relationships/ctrlProp" Target="../ctrlProps/ctrlProp32.xml"/><Relationship Id="rId35" Type="http://schemas.openxmlformats.org/officeDocument/2006/relationships/ctrlProp" Target="../ctrlProps/ctrlProp37.xml"/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3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49818-D65B-4C23-B1EB-D2DBB1C98DF5}">
  <sheetPr codeName="Tabelle12">
    <tabColor rgb="FFFFFF00"/>
  </sheetPr>
  <dimension ref="A1:E26"/>
  <sheetViews>
    <sheetView zoomScale="145" zoomScaleNormal="145" workbookViewId="0">
      <selection activeCell="C17" sqref="C17"/>
    </sheetView>
  </sheetViews>
  <sheetFormatPr baseColWidth="10" defaultRowHeight="15"/>
  <cols>
    <col min="1" max="1" width="6.42578125" bestFit="1" customWidth="1"/>
    <col min="2" max="2" width="7.5703125" style="3" bestFit="1" customWidth="1"/>
    <col min="3" max="3" width="12" style="4" bestFit="1" customWidth="1"/>
  </cols>
  <sheetData>
    <row r="1" spans="1:5">
      <c r="A1" s="5" t="s">
        <v>24</v>
      </c>
      <c r="B1" s="6" t="s">
        <v>46</v>
      </c>
      <c r="C1" s="7" t="s">
        <v>56</v>
      </c>
      <c r="D1" s="138" t="s">
        <v>179</v>
      </c>
      <c r="E1" s="138" t="s">
        <v>59</v>
      </c>
    </row>
    <row r="2" spans="1:5">
      <c r="A2" t="s">
        <v>1</v>
      </c>
      <c r="B2" s="3">
        <v>2</v>
      </c>
      <c r="C2" s="4">
        <v>2</v>
      </c>
      <c r="D2" s="139">
        <v>1200</v>
      </c>
      <c r="E2" s="139">
        <v>500</v>
      </c>
    </row>
    <row r="3" spans="1:5">
      <c r="A3" t="s">
        <v>25</v>
      </c>
      <c r="B3" s="3">
        <v>5</v>
      </c>
      <c r="C3" s="4">
        <v>5</v>
      </c>
      <c r="D3" s="139">
        <v>1500</v>
      </c>
      <c r="E3" s="139">
        <v>1000</v>
      </c>
    </row>
    <row r="4" spans="1:5">
      <c r="A4" t="s">
        <v>4</v>
      </c>
      <c r="B4" s="3">
        <v>10</v>
      </c>
      <c r="C4" s="4">
        <v>10</v>
      </c>
      <c r="D4" s="139">
        <v>2000</v>
      </c>
      <c r="E4" s="139"/>
    </row>
    <row r="5" spans="1:5">
      <c r="A5" t="s">
        <v>26</v>
      </c>
      <c r="B5" s="3" t="s">
        <v>48</v>
      </c>
      <c r="C5" s="4">
        <v>5</v>
      </c>
    </row>
    <row r="6" spans="1:5">
      <c r="A6" t="s">
        <v>27</v>
      </c>
      <c r="B6" s="3" t="s">
        <v>50</v>
      </c>
      <c r="C6" s="4">
        <v>10</v>
      </c>
    </row>
    <row r="7" spans="1:5">
      <c r="A7" t="s">
        <v>6</v>
      </c>
      <c r="B7" s="3" t="s">
        <v>49</v>
      </c>
    </row>
    <row r="8" spans="1:5">
      <c r="A8" t="s">
        <v>0</v>
      </c>
      <c r="B8" s="3" t="s">
        <v>47</v>
      </c>
    </row>
    <row r="9" spans="1:5">
      <c r="A9" t="s">
        <v>28</v>
      </c>
    </row>
    <row r="10" spans="1:5">
      <c r="A10" t="s">
        <v>29</v>
      </c>
    </row>
    <row r="11" spans="1:5">
      <c r="A11" t="s">
        <v>30</v>
      </c>
    </row>
    <row r="12" spans="1:5">
      <c r="A12" t="s">
        <v>31</v>
      </c>
    </row>
    <row r="13" spans="1:5">
      <c r="A13" t="s">
        <v>32</v>
      </c>
    </row>
    <row r="14" spans="1:5">
      <c r="A14" t="s">
        <v>33</v>
      </c>
    </row>
    <row r="15" spans="1:5">
      <c r="A15" t="s">
        <v>34</v>
      </c>
    </row>
    <row r="16" spans="1:5">
      <c r="A16" t="s">
        <v>35</v>
      </c>
    </row>
    <row r="17" spans="1:1">
      <c r="A17" t="s">
        <v>36</v>
      </c>
    </row>
    <row r="18" spans="1:1">
      <c r="A18" t="s">
        <v>37</v>
      </c>
    </row>
    <row r="19" spans="1:1">
      <c r="A19" t="s">
        <v>38</v>
      </c>
    </row>
    <row r="20" spans="1:1">
      <c r="A20" t="s">
        <v>39</v>
      </c>
    </row>
    <row r="21" spans="1:1">
      <c r="A21" t="s">
        <v>40</v>
      </c>
    </row>
    <row r="22" spans="1:1">
      <c r="A22" t="s">
        <v>41</v>
      </c>
    </row>
    <row r="23" spans="1:1">
      <c r="A23" t="s">
        <v>42</v>
      </c>
    </row>
    <row r="24" spans="1:1">
      <c r="A24" t="s">
        <v>43</v>
      </c>
    </row>
    <row r="25" spans="1:1">
      <c r="A25" t="s">
        <v>44</v>
      </c>
    </row>
    <row r="26" spans="1:1">
      <c r="A26" t="s">
        <v>45</v>
      </c>
    </row>
  </sheetData>
  <dataConsolidate link="1"/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FD326-F624-4EF4-942E-0E378F1E3952}">
  <sheetPr codeName="Tabelle17">
    <tabColor rgb="FF00B0F0"/>
    <pageSetUpPr fitToPage="1"/>
  </sheetPr>
  <dimension ref="A1:AD55"/>
  <sheetViews>
    <sheetView showGridLines="0" showRowColHeaders="0" topLeftCell="A4" zoomScale="150" zoomScaleNormal="150" workbookViewId="0">
      <selection activeCell="G15" sqref="G15:L15"/>
    </sheetView>
  </sheetViews>
  <sheetFormatPr baseColWidth="10" defaultColWidth="10.7109375" defaultRowHeight="15"/>
  <cols>
    <col min="1" max="1" width="5.7109375" style="10" customWidth="1"/>
    <col min="2" max="2" width="1.42578125" style="10" customWidth="1"/>
    <col min="3" max="3" width="5.7109375" style="10" customWidth="1"/>
    <col min="4" max="4" width="7.85546875" style="10" customWidth="1"/>
    <col min="5" max="5" width="1.42578125" style="10" customWidth="1"/>
    <col min="6" max="6" width="10.7109375" style="10"/>
    <col min="7" max="7" width="1.42578125" style="10" customWidth="1"/>
    <col min="8" max="8" width="10.7109375" style="10"/>
    <col min="9" max="9" width="2.85546875" style="10" customWidth="1"/>
    <col min="10" max="10" width="1.42578125" style="10" customWidth="1"/>
    <col min="11" max="11" width="2.85546875" style="10" customWidth="1"/>
    <col min="12" max="12" width="1.42578125" style="10" customWidth="1"/>
    <col min="13" max="13" width="5.7109375" style="10" customWidth="1"/>
    <col min="14" max="14" width="7.85546875" style="10" customWidth="1"/>
    <col min="15" max="15" width="1.28515625" style="10" customWidth="1"/>
    <col min="16" max="17" width="10.7109375" style="10"/>
    <col min="18" max="18" width="2.85546875" style="10" customWidth="1"/>
    <col min="19" max="19" width="1.42578125" style="10" customWidth="1"/>
    <col min="20" max="20" width="2.85546875" style="10" customWidth="1"/>
    <col min="21" max="21" width="6.28515625" style="10" customWidth="1"/>
    <col min="22" max="22" width="2.5703125" style="10" customWidth="1"/>
    <col min="23" max="23" width="1.42578125" style="10" customWidth="1"/>
    <col min="24" max="25" width="11.5703125" style="10" customWidth="1"/>
    <col min="26" max="26" width="1.42578125" style="10" customWidth="1"/>
    <col min="27" max="28" width="10.7109375" style="10"/>
    <col min="29" max="30" width="10.7109375" style="10" customWidth="1"/>
    <col min="31" max="16384" width="10.7109375" style="10"/>
  </cols>
  <sheetData>
    <row r="1" spans="1:30" ht="23.25" customHeight="1">
      <c r="A1" s="506" t="s">
        <v>174</v>
      </c>
      <c r="B1" s="506"/>
      <c r="C1" s="506"/>
      <c r="D1" s="506"/>
      <c r="E1" s="506"/>
      <c r="F1" s="506"/>
      <c r="G1" s="506"/>
      <c r="H1" s="506"/>
      <c r="I1" s="506"/>
      <c r="J1" s="506"/>
      <c r="K1" s="506"/>
      <c r="L1" s="506"/>
      <c r="M1" s="506"/>
      <c r="N1" s="506"/>
      <c r="O1" s="505"/>
      <c r="P1" s="505"/>
      <c r="Q1" s="505"/>
      <c r="R1" s="505"/>
      <c r="S1" s="505"/>
      <c r="T1" s="505"/>
      <c r="U1" s="460"/>
      <c r="V1" s="57"/>
      <c r="W1" s="39"/>
      <c r="X1" s="229" t="s">
        <v>127</v>
      </c>
      <c r="Y1" s="229"/>
      <c r="Z1" s="42"/>
      <c r="AC1" s="1"/>
      <c r="AD1" s="1"/>
    </row>
    <row r="2" spans="1:30" ht="12.75" customHeight="1">
      <c r="A2" s="506"/>
      <c r="B2" s="506"/>
      <c r="C2" s="506"/>
      <c r="D2" s="506"/>
      <c r="E2" s="506"/>
      <c r="F2" s="506"/>
      <c r="G2" s="506"/>
      <c r="H2" s="506"/>
      <c r="I2" s="506"/>
      <c r="J2" s="506"/>
      <c r="K2" s="506"/>
      <c r="L2" s="506"/>
      <c r="M2" s="506"/>
      <c r="N2" s="506"/>
      <c r="O2" s="505"/>
      <c r="P2" s="505"/>
      <c r="Q2" s="505"/>
      <c r="R2" s="505"/>
      <c r="S2" s="505"/>
      <c r="T2" s="505"/>
      <c r="U2" s="460"/>
      <c r="V2" s="57"/>
      <c r="W2" s="40"/>
      <c r="X2" s="37"/>
      <c r="Y2" s="37"/>
      <c r="Z2" s="43"/>
      <c r="AA2" s="27"/>
    </row>
    <row r="3" spans="1:30" ht="18" customHeight="1">
      <c r="A3" s="451" t="s">
        <v>10</v>
      </c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  <c r="O3" s="505"/>
      <c r="P3" s="505"/>
      <c r="Q3" s="505"/>
      <c r="R3" s="505"/>
      <c r="S3" s="505"/>
      <c r="T3" s="505"/>
      <c r="U3" s="460"/>
      <c r="V3" s="57"/>
      <c r="W3" s="40"/>
      <c r="X3" s="37"/>
      <c r="Y3" s="37"/>
      <c r="Z3" s="43"/>
      <c r="AA3" s="27"/>
    </row>
    <row r="4" spans="1:30" ht="15.75" thickBot="1">
      <c r="A4" s="460"/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  <c r="Q4" s="460"/>
      <c r="R4" s="460"/>
      <c r="S4" s="460"/>
      <c r="T4" s="460"/>
      <c r="U4" s="460"/>
      <c r="V4" s="57"/>
      <c r="W4" s="41"/>
      <c r="X4" s="38"/>
      <c r="Y4" s="38"/>
      <c r="Z4" s="44"/>
      <c r="AA4" s="27"/>
    </row>
    <row r="5" spans="1:30" ht="15.75" thickBot="1">
      <c r="A5" s="460"/>
      <c r="B5" s="460"/>
      <c r="C5" s="460"/>
      <c r="D5" s="460"/>
      <c r="E5" s="460"/>
      <c r="F5" s="460"/>
      <c r="G5" s="460"/>
      <c r="H5" s="460"/>
      <c r="I5" s="460"/>
      <c r="J5" s="460"/>
      <c r="K5" s="460"/>
      <c r="L5" s="460"/>
      <c r="M5" s="460"/>
      <c r="N5" s="460"/>
      <c r="O5" s="460"/>
      <c r="P5" s="460"/>
      <c r="Q5" s="460"/>
      <c r="R5" s="460"/>
      <c r="S5" s="460"/>
      <c r="T5" s="460"/>
      <c r="U5" s="460"/>
      <c r="V5" s="57"/>
      <c r="AA5" s="27"/>
    </row>
    <row r="6" spans="1:30" ht="15.75">
      <c r="A6" s="460"/>
      <c r="B6" s="460"/>
      <c r="C6" s="460"/>
      <c r="D6" s="460"/>
      <c r="E6" s="460"/>
      <c r="F6" s="460"/>
      <c r="G6" s="460"/>
      <c r="H6" s="460"/>
      <c r="I6" s="460"/>
      <c r="J6" s="460"/>
      <c r="K6" s="460"/>
      <c r="L6" s="460"/>
      <c r="M6" s="460"/>
      <c r="N6" s="460"/>
      <c r="O6" s="460"/>
      <c r="P6" s="460"/>
      <c r="Q6" s="460"/>
      <c r="R6" s="460"/>
      <c r="S6" s="460"/>
      <c r="T6" s="460"/>
      <c r="U6" s="460"/>
      <c r="V6" s="57"/>
      <c r="W6" s="39"/>
      <c r="X6" s="229" t="s">
        <v>187</v>
      </c>
      <c r="Y6" s="229"/>
      <c r="Z6" s="42"/>
      <c r="AA6" s="27"/>
    </row>
    <row r="7" spans="1:30">
      <c r="A7" s="460"/>
      <c r="B7" s="460"/>
      <c r="C7" s="460"/>
      <c r="D7" s="460"/>
      <c r="E7" s="460"/>
      <c r="F7" s="460"/>
      <c r="G7" s="460"/>
      <c r="H7" s="460"/>
      <c r="I7" s="460"/>
      <c r="J7" s="460"/>
      <c r="K7" s="460"/>
      <c r="L7" s="460"/>
      <c r="M7" s="460"/>
      <c r="N7" s="460"/>
      <c r="O7" s="460"/>
      <c r="P7" s="460"/>
      <c r="Q7" s="460"/>
      <c r="R7" s="460"/>
      <c r="S7" s="460"/>
      <c r="T7" s="460"/>
      <c r="U7" s="460"/>
      <c r="V7" s="58"/>
      <c r="W7" s="40"/>
      <c r="X7" s="37"/>
      <c r="Y7" s="37"/>
      <c r="Z7" s="43"/>
      <c r="AA7" s="27"/>
    </row>
    <row r="8" spans="1:30" ht="17.25" customHeight="1">
      <c r="A8" s="460"/>
      <c r="B8" s="453" t="str">
        <f>IF(Spielbericht!B13="","",Spielbericht!B13)</f>
        <v>Düsseldorf</v>
      </c>
      <c r="C8" s="453"/>
      <c r="D8" s="453"/>
      <c r="E8" s="453"/>
      <c r="F8" s="453"/>
      <c r="G8" s="460"/>
      <c r="H8" s="448" t="str">
        <f ca="1">IF(Spielbericht!G9="","",Spielbericht!G9)</f>
        <v/>
      </c>
      <c r="I8" s="448"/>
      <c r="J8" s="460"/>
      <c r="K8" s="57"/>
      <c r="L8" s="448" t="str">
        <f>IF(Spielbericht!F13="","",Spielbericht!F13)</f>
        <v/>
      </c>
      <c r="M8" s="448"/>
      <c r="N8" s="448"/>
      <c r="O8" s="460"/>
      <c r="P8" s="449" t="s">
        <v>132</v>
      </c>
      <c r="Q8" s="449"/>
      <c r="R8" s="449"/>
      <c r="S8" s="449"/>
      <c r="T8" s="449"/>
      <c r="U8" s="447">
        <f ca="1">YEAR(TODAY())</f>
        <v>2025</v>
      </c>
      <c r="V8" s="85"/>
      <c r="W8" s="40"/>
      <c r="X8" s="37"/>
      <c r="Y8" s="37"/>
      <c r="Z8" s="43"/>
    </row>
    <row r="9" spans="1:30" ht="18" customHeight="1" thickBot="1">
      <c r="A9" s="460"/>
      <c r="B9" s="454" t="s">
        <v>11</v>
      </c>
      <c r="C9" s="454"/>
      <c r="D9" s="454"/>
      <c r="E9" s="454"/>
      <c r="F9" s="454"/>
      <c r="G9" s="460"/>
      <c r="H9" s="456" t="s">
        <v>58</v>
      </c>
      <c r="I9" s="456"/>
      <c r="J9" s="460"/>
      <c r="K9" s="57"/>
      <c r="L9" s="456" t="s">
        <v>12</v>
      </c>
      <c r="M9" s="456"/>
      <c r="N9" s="456"/>
      <c r="O9" s="460"/>
      <c r="P9" s="449"/>
      <c r="Q9" s="449"/>
      <c r="R9" s="449"/>
      <c r="S9" s="449"/>
      <c r="T9" s="449"/>
      <c r="U9" s="447"/>
      <c r="V9" s="85"/>
      <c r="W9" s="41"/>
      <c r="X9" s="38"/>
      <c r="Y9" s="38"/>
      <c r="Z9" s="44"/>
    </row>
    <row r="10" spans="1:30" ht="20.25">
      <c r="A10" s="460"/>
      <c r="B10" s="455" t="str">
        <f ca="1">IF(Spielbericht!C9="","",Spielbericht!C9)</f>
        <v/>
      </c>
      <c r="C10" s="455"/>
      <c r="D10" s="455"/>
      <c r="E10" s="455"/>
      <c r="F10" s="455"/>
      <c r="G10" s="517" t="s">
        <v>13</v>
      </c>
      <c r="H10" s="517"/>
      <c r="I10" s="518" t="str">
        <f ca="1">IF(Spielbericht!C11="","",Spielbericht!C11)</f>
        <v/>
      </c>
      <c r="J10" s="518"/>
      <c r="K10" s="518"/>
      <c r="L10" s="518"/>
      <c r="M10" s="518"/>
      <c r="N10" s="518"/>
      <c r="O10" s="460"/>
      <c r="P10" s="29" t="s">
        <v>133</v>
      </c>
      <c r="Q10" s="514" t="str">
        <f>IF(Spielbericht!F15="","",Spielbericht!F15)</f>
        <v/>
      </c>
      <c r="R10" s="514"/>
      <c r="S10" s="514"/>
      <c r="T10" s="514"/>
      <c r="U10" s="447"/>
      <c r="V10" s="85"/>
    </row>
    <row r="11" spans="1:30" ht="21.75" customHeight="1" thickBot="1">
      <c r="A11" s="460"/>
      <c r="B11" s="454" t="s">
        <v>14</v>
      </c>
      <c r="C11" s="454"/>
      <c r="D11" s="454"/>
      <c r="E11" s="454"/>
      <c r="F11" s="454"/>
      <c r="G11" s="524"/>
      <c r="H11" s="524"/>
      <c r="I11" s="519" t="s">
        <v>15</v>
      </c>
      <c r="J11" s="519"/>
      <c r="K11" s="519"/>
      <c r="L11" s="519"/>
      <c r="M11" s="519"/>
      <c r="N11" s="519"/>
      <c r="O11" s="460"/>
      <c r="P11" s="520"/>
      <c r="Q11" s="520"/>
      <c r="R11" s="520"/>
      <c r="S11" s="520"/>
      <c r="T11" s="520"/>
      <c r="U11" s="447"/>
      <c r="V11" s="85"/>
      <c r="X11" s="89" t="s">
        <v>190</v>
      </c>
      <c r="Y11" s="91" t="s">
        <v>306</v>
      </c>
    </row>
    <row r="12" spans="1:30" ht="11.25" customHeight="1" thickBot="1">
      <c r="A12" s="460"/>
      <c r="B12" s="64" t="str">
        <f>IF(Setup!$B$8="Meisterschaft","X","")</f>
        <v>X</v>
      </c>
      <c r="C12" s="452" t="s">
        <v>169</v>
      </c>
      <c r="D12" s="452"/>
      <c r="E12" s="64" t="str">
        <f>IF(Setup!$B$8="Pokal","X","")</f>
        <v/>
      </c>
      <c r="F12" s="62" t="s">
        <v>171</v>
      </c>
      <c r="G12" s="64" t="str">
        <f>IF(Setup!$B$8="Turnier","X","")</f>
        <v/>
      </c>
      <c r="H12" s="62" t="s">
        <v>172</v>
      </c>
      <c r="J12" s="64" t="str">
        <f>IF(OR(Setup!$B$8="Freundschaft",Setup!$B$8="Sonstiges"),"X","")</f>
        <v/>
      </c>
      <c r="K12" s="512" t="s">
        <v>173</v>
      </c>
      <c r="L12" s="513"/>
      <c r="M12" s="513"/>
      <c r="N12" s="513"/>
      <c r="O12" s="460"/>
      <c r="P12" s="520"/>
      <c r="Q12" s="520"/>
      <c r="R12" s="520"/>
      <c r="S12" s="520"/>
      <c r="T12" s="520"/>
      <c r="U12" s="447"/>
      <c r="V12" s="85"/>
    </row>
    <row r="13" spans="1:30" ht="6.75" customHeight="1">
      <c r="A13" s="460"/>
      <c r="B13" s="57"/>
      <c r="C13" s="460"/>
      <c r="D13" s="460"/>
      <c r="E13" s="460"/>
      <c r="F13" s="460"/>
      <c r="G13" s="460"/>
      <c r="H13" s="460"/>
      <c r="I13" s="460"/>
      <c r="J13" s="460"/>
      <c r="K13" s="460"/>
      <c r="L13" s="460"/>
      <c r="M13" s="460"/>
      <c r="N13" s="460"/>
      <c r="O13" s="460"/>
      <c r="P13" s="460"/>
      <c r="Q13" s="460"/>
      <c r="R13" s="460"/>
      <c r="S13" s="460"/>
      <c r="T13" s="460"/>
      <c r="U13" s="460"/>
      <c r="V13" s="58"/>
    </row>
    <row r="14" spans="1:30" ht="18.75">
      <c r="A14" s="460"/>
      <c r="B14" s="57"/>
      <c r="C14" s="507"/>
      <c r="D14" s="507"/>
      <c r="E14" s="507"/>
      <c r="F14" s="507"/>
      <c r="G14" s="516" t="s">
        <v>128</v>
      </c>
      <c r="H14" s="516"/>
      <c r="I14" s="516"/>
      <c r="J14" s="516"/>
      <c r="K14" s="516"/>
      <c r="L14" s="516"/>
      <c r="M14" s="61"/>
      <c r="N14" s="507"/>
      <c r="O14" s="507"/>
      <c r="P14" s="516" t="s">
        <v>129</v>
      </c>
      <c r="Q14" s="516"/>
      <c r="R14" s="516"/>
      <c r="S14" s="516"/>
      <c r="T14" s="516"/>
      <c r="U14" s="460"/>
      <c r="V14" s="58"/>
    </row>
    <row r="15" spans="1:30" ht="15.75">
      <c r="A15" s="460"/>
      <c r="B15" s="57"/>
      <c r="C15" s="515" t="s">
        <v>130</v>
      </c>
      <c r="D15" s="515"/>
      <c r="E15" s="515"/>
      <c r="F15" s="515"/>
      <c r="G15" s="521"/>
      <c r="H15" s="521"/>
      <c r="I15" s="521"/>
      <c r="J15" s="521"/>
      <c r="K15" s="521"/>
      <c r="L15" s="521"/>
      <c r="M15" s="63"/>
      <c r="N15" s="508"/>
      <c r="O15" s="508"/>
      <c r="P15" s="521"/>
      <c r="Q15" s="521"/>
      <c r="R15" s="521"/>
      <c r="S15" s="521"/>
      <c r="T15" s="521"/>
      <c r="U15" s="460"/>
      <c r="V15" s="58"/>
    </row>
    <row r="16" spans="1:30" ht="8.25" customHeight="1">
      <c r="A16" s="460"/>
      <c r="B16" s="57"/>
      <c r="C16" s="452" t="s">
        <v>131</v>
      </c>
      <c r="D16" s="452"/>
      <c r="E16" s="452"/>
      <c r="F16" s="452"/>
      <c r="G16" s="452"/>
      <c r="H16" s="452"/>
      <c r="I16" s="452"/>
      <c r="J16" s="452"/>
      <c r="K16" s="452"/>
      <c r="L16" s="452"/>
      <c r="M16" s="452"/>
      <c r="N16" s="452"/>
      <c r="O16" s="452"/>
      <c r="P16" s="452"/>
      <c r="Q16" s="452"/>
      <c r="R16" s="452"/>
      <c r="S16" s="452"/>
      <c r="T16" s="452"/>
      <c r="U16" s="460"/>
      <c r="V16" s="57"/>
    </row>
    <row r="17" spans="1:27">
      <c r="A17" s="460"/>
      <c r="B17" s="57"/>
      <c r="C17" s="497"/>
      <c r="D17" s="497"/>
      <c r="E17" s="497"/>
      <c r="F17" s="497"/>
      <c r="G17" s="497"/>
      <c r="H17" s="497"/>
      <c r="I17" s="497"/>
      <c r="J17" s="497"/>
      <c r="K17" s="497"/>
      <c r="L17" s="497"/>
      <c r="M17" s="497"/>
      <c r="N17" s="497"/>
      <c r="O17" s="497"/>
      <c r="P17" s="497"/>
      <c r="Q17" s="497"/>
      <c r="R17" s="497"/>
      <c r="S17" s="497"/>
      <c r="T17" s="497"/>
      <c r="U17" s="460"/>
      <c r="V17" s="57"/>
    </row>
    <row r="18" spans="1:27" ht="15.75">
      <c r="A18" s="460"/>
      <c r="B18" s="57"/>
      <c r="C18" s="515" t="s">
        <v>134</v>
      </c>
      <c r="D18" s="515"/>
      <c r="E18" s="515"/>
      <c r="F18" s="515"/>
      <c r="G18" s="515"/>
      <c r="H18" s="515"/>
      <c r="I18" s="515"/>
      <c r="J18" s="515"/>
      <c r="K18" s="515"/>
      <c r="L18" s="515"/>
      <c r="M18" s="515"/>
      <c r="N18" s="515"/>
      <c r="O18" s="515"/>
      <c r="P18" s="515"/>
      <c r="Q18" s="515"/>
      <c r="R18" s="515"/>
      <c r="S18" s="515"/>
      <c r="T18" s="515"/>
      <c r="U18" s="460"/>
      <c r="V18" s="57"/>
    </row>
    <row r="19" spans="1:27" ht="11.25" customHeight="1">
      <c r="A19" s="460"/>
      <c r="B19" s="57"/>
      <c r="C19" s="497"/>
      <c r="D19" s="473" t="s">
        <v>135</v>
      </c>
      <c r="E19" s="473"/>
      <c r="F19" s="473" t="s">
        <v>136</v>
      </c>
      <c r="G19" s="473"/>
      <c r="H19" s="473"/>
      <c r="I19" s="504"/>
      <c r="J19" s="504"/>
      <c r="K19" s="504"/>
      <c r="L19" s="473"/>
      <c r="M19" s="473"/>
      <c r="N19" s="473" t="s">
        <v>135</v>
      </c>
      <c r="O19" s="473" t="s">
        <v>136</v>
      </c>
      <c r="P19" s="473"/>
      <c r="Q19" s="473"/>
      <c r="R19" s="504"/>
      <c r="S19" s="504"/>
      <c r="T19" s="504"/>
      <c r="U19" s="460"/>
      <c r="V19" s="57"/>
      <c r="AA19" s="30"/>
    </row>
    <row r="20" spans="1:27">
      <c r="A20" s="460"/>
      <c r="B20" s="57"/>
      <c r="C20" s="498"/>
      <c r="D20" s="479"/>
      <c r="E20" s="479"/>
      <c r="F20" s="479"/>
      <c r="G20" s="479"/>
      <c r="H20" s="479"/>
      <c r="I20" s="504"/>
      <c r="J20" s="504"/>
      <c r="K20" s="504"/>
      <c r="L20" s="473"/>
      <c r="M20" s="479"/>
      <c r="N20" s="479"/>
      <c r="O20" s="479"/>
      <c r="P20" s="479"/>
      <c r="Q20" s="479"/>
      <c r="R20" s="504"/>
      <c r="S20" s="504"/>
      <c r="T20" s="504"/>
      <c r="U20" s="460"/>
      <c r="V20" s="57"/>
    </row>
    <row r="21" spans="1:27">
      <c r="A21" s="460"/>
      <c r="B21" s="57"/>
      <c r="C21" s="31">
        <v>1</v>
      </c>
      <c r="D21" s="510"/>
      <c r="E21" s="511"/>
      <c r="F21" s="501" t="str">
        <f>IF(D21="","",VLOOKUP(D21,Club1!$A$8:$E$25,3,FALSE)&amp;", "&amp;VLOOKUP(D21,Club1!$A$8:$E$25,4,FALSE))</f>
        <v/>
      </c>
      <c r="G21" s="503"/>
      <c r="H21" s="502"/>
      <c r="I21" s="504"/>
      <c r="J21" s="504"/>
      <c r="K21" s="504"/>
      <c r="L21" s="473"/>
      <c r="M21" s="33">
        <v>1</v>
      </c>
      <c r="N21" s="86"/>
      <c r="O21" s="501" t="str">
        <f>IF(N21="","",VLOOKUP(N21,Club2!$A$8:$E$25,3,FALSE)&amp;", "&amp;VLOOKUP(N21,Club2!$A$8:$E$25,4,FALSE))</f>
        <v/>
      </c>
      <c r="P21" s="503"/>
      <c r="Q21" s="502"/>
      <c r="R21" s="504"/>
      <c r="S21" s="504"/>
      <c r="T21" s="504"/>
      <c r="U21" s="460"/>
      <c r="V21" s="57"/>
    </row>
    <row r="22" spans="1:27">
      <c r="A22" s="460"/>
      <c r="B22" s="57"/>
      <c r="C22" s="480"/>
      <c r="D22" s="480"/>
      <c r="E22" s="480"/>
      <c r="F22" s="480"/>
      <c r="G22" s="480"/>
      <c r="H22" s="480"/>
      <c r="I22" s="480"/>
      <c r="J22" s="480"/>
      <c r="K22" s="480"/>
      <c r="L22" s="480"/>
      <c r="M22" s="480"/>
      <c r="N22" s="480"/>
      <c r="O22" s="480"/>
      <c r="P22" s="480"/>
      <c r="Q22" s="480"/>
      <c r="R22" s="480"/>
      <c r="S22" s="480"/>
      <c r="T22" s="480"/>
      <c r="U22" s="460"/>
      <c r="V22" s="57"/>
    </row>
    <row r="23" spans="1:27" ht="15.75">
      <c r="A23" s="460"/>
      <c r="B23" s="57"/>
      <c r="C23" s="515" t="s">
        <v>140</v>
      </c>
      <c r="D23" s="515"/>
      <c r="E23" s="515"/>
      <c r="F23" s="515"/>
      <c r="G23" s="515"/>
      <c r="H23" s="515"/>
      <c r="I23" s="515"/>
      <c r="J23" s="515"/>
      <c r="K23" s="515"/>
      <c r="L23" s="515"/>
      <c r="M23" s="515"/>
      <c r="N23" s="515"/>
      <c r="O23" s="515"/>
      <c r="P23" s="515"/>
      <c r="Q23" s="515"/>
      <c r="R23" s="515"/>
      <c r="S23" s="515"/>
      <c r="T23" s="515"/>
      <c r="U23" s="460"/>
      <c r="V23" s="57"/>
    </row>
    <row r="24" spans="1:27">
      <c r="A24" s="460"/>
      <c r="B24" s="57"/>
      <c r="C24" s="497"/>
      <c r="D24" s="473" t="s">
        <v>135</v>
      </c>
      <c r="E24" s="59"/>
      <c r="F24" s="473" t="s">
        <v>136</v>
      </c>
      <c r="G24" s="473"/>
      <c r="H24" s="473"/>
      <c r="I24" s="504" t="s">
        <v>139</v>
      </c>
      <c r="J24" s="504"/>
      <c r="K24" s="504"/>
      <c r="L24" s="473"/>
      <c r="M24" s="473"/>
      <c r="N24" s="473" t="s">
        <v>135</v>
      </c>
      <c r="O24" s="473" t="s">
        <v>136</v>
      </c>
      <c r="P24" s="473"/>
      <c r="Q24" s="473"/>
      <c r="R24" s="504" t="s">
        <v>139</v>
      </c>
      <c r="S24" s="504"/>
      <c r="T24" s="504"/>
      <c r="U24" s="460"/>
      <c r="V24" s="57"/>
    </row>
    <row r="25" spans="1:27">
      <c r="A25" s="460"/>
      <c r="B25" s="57"/>
      <c r="C25" s="498"/>
      <c r="D25" s="479"/>
      <c r="E25" s="60"/>
      <c r="F25" s="479"/>
      <c r="G25" s="479"/>
      <c r="H25" s="479"/>
      <c r="I25" s="32" t="s">
        <v>137</v>
      </c>
      <c r="J25" s="497"/>
      <c r="K25" s="32" t="s">
        <v>138</v>
      </c>
      <c r="L25" s="473"/>
      <c r="M25" s="479"/>
      <c r="N25" s="479"/>
      <c r="O25" s="479"/>
      <c r="P25" s="479"/>
      <c r="Q25" s="479"/>
      <c r="R25" s="32" t="s">
        <v>137</v>
      </c>
      <c r="S25" s="497"/>
      <c r="T25" s="32" t="s">
        <v>138</v>
      </c>
      <c r="U25" s="460"/>
      <c r="V25" s="57"/>
    </row>
    <row r="26" spans="1:27">
      <c r="A26" s="460"/>
      <c r="B26" s="57"/>
      <c r="C26" s="31">
        <v>1</v>
      </c>
      <c r="D26" s="510"/>
      <c r="E26" s="511"/>
      <c r="F26" s="501" t="str">
        <f>IF(D26="","",VLOOKUP(D26,Club1!$A$8:$E$25,3,FALSE)&amp;", "&amp;VLOOKUP(D26,Club1!$A$8:$E$25,4,FALSE))</f>
        <v/>
      </c>
      <c r="G26" s="503"/>
      <c r="H26" s="502"/>
      <c r="I26" s="30"/>
      <c r="J26" s="497"/>
      <c r="K26" s="30"/>
      <c r="L26" s="473"/>
      <c r="M26" s="33">
        <v>1</v>
      </c>
      <c r="N26" s="86"/>
      <c r="O26" s="501" t="str">
        <f>IF(N26="","",VLOOKUP(N26,Club2!$A$8:$E$25,3,FALSE)&amp;", "&amp;VLOOKUP(N26,Club2!$A$8:$E$25,4,FALSE))</f>
        <v/>
      </c>
      <c r="P26" s="503"/>
      <c r="Q26" s="502"/>
      <c r="R26" s="30"/>
      <c r="S26" s="497"/>
      <c r="T26" s="30"/>
      <c r="U26" s="460"/>
      <c r="V26" s="57"/>
    </row>
    <row r="27" spans="1:27">
      <c r="A27" s="460"/>
      <c r="B27" s="57"/>
      <c r="C27" s="31">
        <v>2</v>
      </c>
      <c r="D27" s="510"/>
      <c r="E27" s="511"/>
      <c r="F27" s="501" t="str">
        <f>IF(D27="","",VLOOKUP(D27,Club1!$A$8:$E$25,3,FALSE)&amp;", "&amp;VLOOKUP(D27,Club1!$A$8:$E$25,4,FALSE))</f>
        <v/>
      </c>
      <c r="G27" s="503"/>
      <c r="H27" s="502"/>
      <c r="I27" s="30"/>
      <c r="J27" s="497"/>
      <c r="K27" s="30"/>
      <c r="L27" s="473"/>
      <c r="M27" s="33">
        <v>2</v>
      </c>
      <c r="N27" s="86"/>
      <c r="O27" s="501" t="str">
        <f>IF(N27="","",VLOOKUP(N27,Club2!$A$8:$E$25,3,FALSE)&amp;", "&amp;VLOOKUP(N27,Club2!$A$8:$E$25,4,FALSE))</f>
        <v/>
      </c>
      <c r="P27" s="503"/>
      <c r="Q27" s="502"/>
      <c r="R27" s="30"/>
      <c r="S27" s="497"/>
      <c r="T27" s="30"/>
      <c r="U27" s="460"/>
      <c r="V27" s="57"/>
    </row>
    <row r="28" spans="1:27">
      <c r="A28" s="460"/>
      <c r="B28" s="57"/>
      <c r="C28" s="31">
        <v>3</v>
      </c>
      <c r="D28" s="510"/>
      <c r="E28" s="511"/>
      <c r="F28" s="501" t="str">
        <f>IF(D28="","",VLOOKUP(D28,Club1!$A$8:$E$25,3,FALSE)&amp;", "&amp;VLOOKUP(D28,Club1!$A$8:$E$25,4,FALSE))</f>
        <v/>
      </c>
      <c r="G28" s="503"/>
      <c r="H28" s="502"/>
      <c r="I28" s="30"/>
      <c r="J28" s="497"/>
      <c r="K28" s="30"/>
      <c r="L28" s="473"/>
      <c r="M28" s="33">
        <v>3</v>
      </c>
      <c r="N28" s="86"/>
      <c r="O28" s="501" t="str">
        <f>IF(N28="","",VLOOKUP(N28,Club2!$A$8:$E$25,3,FALSE)&amp;", "&amp;VLOOKUP(N28,Club2!$A$8:$E$25,4,FALSE))</f>
        <v/>
      </c>
      <c r="P28" s="503"/>
      <c r="Q28" s="502"/>
      <c r="R28" s="30"/>
      <c r="S28" s="497"/>
      <c r="T28" s="30"/>
      <c r="U28" s="460"/>
      <c r="V28" s="57"/>
    </row>
    <row r="29" spans="1:27">
      <c r="A29" s="460"/>
      <c r="B29" s="57"/>
      <c r="C29" s="500"/>
      <c r="D29" s="500"/>
      <c r="E29" s="500"/>
      <c r="F29" s="500"/>
      <c r="G29" s="500"/>
      <c r="H29" s="500"/>
      <c r="I29" s="500"/>
      <c r="J29" s="500"/>
      <c r="K29" s="500"/>
      <c r="L29" s="500"/>
      <c r="M29" s="500"/>
      <c r="N29" s="500"/>
      <c r="O29" s="500"/>
      <c r="P29" s="500"/>
      <c r="Q29" s="500"/>
      <c r="R29" s="500"/>
      <c r="S29" s="500"/>
      <c r="T29" s="500"/>
      <c r="U29" s="460"/>
      <c r="V29" s="57"/>
    </row>
    <row r="30" spans="1:27" ht="15.75">
      <c r="A30" s="460"/>
      <c r="B30" s="57"/>
      <c r="C30" s="515" t="s">
        <v>141</v>
      </c>
      <c r="D30" s="515"/>
      <c r="E30" s="515"/>
      <c r="F30" s="515"/>
      <c r="G30" s="515"/>
      <c r="H30" s="515"/>
      <c r="I30" s="515"/>
      <c r="J30" s="515"/>
      <c r="K30" s="515"/>
      <c r="L30" s="515"/>
      <c r="M30" s="515"/>
      <c r="N30" s="515"/>
      <c r="O30" s="515"/>
      <c r="P30" s="515"/>
      <c r="Q30" s="515"/>
      <c r="R30" s="515"/>
      <c r="S30" s="515"/>
      <c r="T30" s="515"/>
      <c r="U30" s="460"/>
      <c r="V30" s="57"/>
    </row>
    <row r="31" spans="1:27">
      <c r="A31" s="460"/>
      <c r="B31" s="57"/>
      <c r="C31" s="497"/>
      <c r="D31" s="473" t="s">
        <v>135</v>
      </c>
      <c r="E31" s="473"/>
      <c r="F31" s="473" t="s">
        <v>136</v>
      </c>
      <c r="G31" s="473"/>
      <c r="H31" s="473"/>
      <c r="I31" s="504" t="s">
        <v>139</v>
      </c>
      <c r="J31" s="504"/>
      <c r="K31" s="504"/>
      <c r="L31" s="473"/>
      <c r="M31" s="473"/>
      <c r="N31" s="473" t="s">
        <v>135</v>
      </c>
      <c r="O31" s="473" t="s">
        <v>136</v>
      </c>
      <c r="P31" s="473"/>
      <c r="Q31" s="473"/>
      <c r="R31" s="504" t="s">
        <v>139</v>
      </c>
      <c r="S31" s="504"/>
      <c r="T31" s="504"/>
      <c r="U31" s="460"/>
      <c r="V31" s="57"/>
    </row>
    <row r="32" spans="1:27">
      <c r="A32" s="460"/>
      <c r="B32" s="57"/>
      <c r="C32" s="498"/>
      <c r="D32" s="479"/>
      <c r="E32" s="479"/>
      <c r="F32" s="479"/>
      <c r="G32" s="479"/>
      <c r="H32" s="479"/>
      <c r="I32" s="32" t="s">
        <v>137</v>
      </c>
      <c r="J32" s="497"/>
      <c r="K32" s="32" t="s">
        <v>138</v>
      </c>
      <c r="L32" s="473"/>
      <c r="M32" s="479"/>
      <c r="N32" s="479"/>
      <c r="O32" s="479"/>
      <c r="P32" s="479"/>
      <c r="Q32" s="479"/>
      <c r="R32" s="32" t="s">
        <v>137</v>
      </c>
      <c r="S32" s="497"/>
      <c r="T32" s="32" t="s">
        <v>138</v>
      </c>
      <c r="U32" s="460"/>
      <c r="V32" s="57"/>
    </row>
    <row r="33" spans="1:22">
      <c r="A33" s="460"/>
      <c r="B33" s="57"/>
      <c r="C33" s="31">
        <v>4</v>
      </c>
      <c r="D33" s="510"/>
      <c r="E33" s="511"/>
      <c r="F33" s="501" t="str">
        <f>IF(D33="","",VLOOKUP(D33,Club1!$A$8:$E$25,3,FALSE)&amp;", "&amp;VLOOKUP(D33,Club1!$A$8:$E$25,4,FALSE))</f>
        <v/>
      </c>
      <c r="G33" s="503"/>
      <c r="H33" s="502"/>
      <c r="I33" s="30"/>
      <c r="J33" s="497"/>
      <c r="K33" s="30"/>
      <c r="L33" s="473"/>
      <c r="M33" s="33">
        <v>4</v>
      </c>
      <c r="N33" s="86"/>
      <c r="O33" s="501" t="str">
        <f>IF(N33="","",VLOOKUP(N33,Club2!$A$8:$E$25,3,FALSE)&amp;", "&amp;VLOOKUP(N33,Club2!$A$8:$E$25,4,FALSE))</f>
        <v/>
      </c>
      <c r="P33" s="503"/>
      <c r="Q33" s="502"/>
      <c r="R33" s="30"/>
      <c r="S33" s="497"/>
      <c r="T33" s="30"/>
      <c r="U33" s="460"/>
      <c r="V33" s="57"/>
    </row>
    <row r="34" spans="1:22">
      <c r="A34" s="460"/>
      <c r="B34" s="57"/>
      <c r="C34" s="31">
        <v>5</v>
      </c>
      <c r="D34" s="510"/>
      <c r="E34" s="511"/>
      <c r="F34" s="501" t="str">
        <f>IF(D34="","",VLOOKUP(D34,Club1!$A$8:$E$25,3,FALSE)&amp;", "&amp;VLOOKUP(D34,Club1!$A$8:$E$25,4,FALSE))</f>
        <v/>
      </c>
      <c r="G34" s="503"/>
      <c r="H34" s="502"/>
      <c r="I34" s="30"/>
      <c r="J34" s="497"/>
      <c r="K34" s="30"/>
      <c r="L34" s="473"/>
      <c r="M34" s="33">
        <v>5</v>
      </c>
      <c r="N34" s="86"/>
      <c r="O34" s="501" t="str">
        <f>IF(N34="","",VLOOKUP(N34,Club2!$A$8:$E$25,3,FALSE)&amp;", "&amp;VLOOKUP(N34,Club2!$A$8:$E$25,4,FALSE))</f>
        <v/>
      </c>
      <c r="P34" s="503"/>
      <c r="Q34" s="502"/>
      <c r="R34" s="30"/>
      <c r="S34" s="497"/>
      <c r="T34" s="30"/>
      <c r="U34" s="460"/>
      <c r="V34" s="57"/>
    </row>
    <row r="35" spans="1:22">
      <c r="A35" s="460"/>
      <c r="B35" s="57"/>
      <c r="C35" s="527" t="s">
        <v>143</v>
      </c>
      <c r="D35" s="527"/>
      <c r="E35" s="527"/>
      <c r="F35" s="527"/>
      <c r="G35" s="527"/>
      <c r="H35" s="527"/>
      <c r="I35" s="527"/>
      <c r="J35" s="527"/>
      <c r="K35" s="527"/>
      <c r="L35" s="527"/>
      <c r="M35" s="527"/>
      <c r="N35" s="527"/>
      <c r="O35" s="527"/>
      <c r="P35" s="527"/>
      <c r="Q35" s="527"/>
      <c r="R35" s="527"/>
      <c r="S35" s="527"/>
      <c r="T35" s="527"/>
      <c r="U35" s="460"/>
      <c r="V35" s="57"/>
    </row>
    <row r="36" spans="1:22">
      <c r="A36" s="460"/>
      <c r="B36" s="57"/>
      <c r="C36" s="500"/>
      <c r="D36" s="500"/>
      <c r="E36" s="500"/>
      <c r="F36" s="500"/>
      <c r="G36" s="500"/>
      <c r="H36" s="500"/>
      <c r="I36" s="500"/>
      <c r="J36" s="500"/>
      <c r="K36" s="500"/>
      <c r="L36" s="500"/>
      <c r="M36" s="500"/>
      <c r="N36" s="500"/>
      <c r="O36" s="500"/>
      <c r="P36" s="500"/>
      <c r="Q36" s="500"/>
      <c r="R36" s="500"/>
      <c r="S36" s="500"/>
      <c r="T36" s="500"/>
      <c r="U36" s="460"/>
      <c r="V36" s="57"/>
    </row>
    <row r="37" spans="1:22">
      <c r="A37" s="460"/>
      <c r="B37" s="57"/>
      <c r="C37" s="497"/>
      <c r="D37" s="473" t="s">
        <v>135</v>
      </c>
      <c r="E37" s="473"/>
      <c r="F37" s="473" t="s">
        <v>136</v>
      </c>
      <c r="G37" s="473"/>
      <c r="H37" s="473"/>
      <c r="I37" s="504" t="s">
        <v>139</v>
      </c>
      <c r="J37" s="504"/>
      <c r="K37" s="504"/>
      <c r="L37" s="473"/>
      <c r="M37" s="473"/>
      <c r="N37" s="473" t="s">
        <v>135</v>
      </c>
      <c r="O37" s="473" t="s">
        <v>136</v>
      </c>
      <c r="P37" s="473"/>
      <c r="Q37" s="473"/>
      <c r="R37" s="504" t="s">
        <v>139</v>
      </c>
      <c r="S37" s="504"/>
      <c r="T37" s="504"/>
      <c r="U37" s="460"/>
      <c r="V37" s="57"/>
    </row>
    <row r="38" spans="1:22">
      <c r="A38" s="460"/>
      <c r="B38" s="57"/>
      <c r="C38" s="498"/>
      <c r="D38" s="479"/>
      <c r="E38" s="479"/>
      <c r="F38" s="479"/>
      <c r="G38" s="479"/>
      <c r="H38" s="479"/>
      <c r="I38" s="32" t="s">
        <v>137</v>
      </c>
      <c r="J38" s="497"/>
      <c r="K38" s="32" t="s">
        <v>138</v>
      </c>
      <c r="L38" s="473"/>
      <c r="M38" s="479"/>
      <c r="N38" s="479"/>
      <c r="O38" s="479"/>
      <c r="P38" s="479"/>
      <c r="Q38" s="479"/>
      <c r="R38" s="32" t="s">
        <v>137</v>
      </c>
      <c r="S38" s="497"/>
      <c r="T38" s="32" t="s">
        <v>138</v>
      </c>
      <c r="U38" s="460"/>
      <c r="V38" s="57"/>
    </row>
    <row r="39" spans="1:22">
      <c r="A39" s="460"/>
      <c r="B39" s="57"/>
      <c r="C39" s="31">
        <v>1</v>
      </c>
      <c r="D39" s="501" t="str">
        <f>IF(D26="","",D26)</f>
        <v/>
      </c>
      <c r="E39" s="502"/>
      <c r="F39" s="501" t="str">
        <f>IF(D39="","",VLOOKUP(D39,Club1!$A$8:$E$25,3,FALSE)&amp;", "&amp;VLOOKUP(D39,Club1!$A$8:$E$25,4,FALSE))</f>
        <v/>
      </c>
      <c r="G39" s="503"/>
      <c r="H39" s="502"/>
      <c r="I39" s="30"/>
      <c r="J39" s="497"/>
      <c r="K39" s="30"/>
      <c r="L39" s="473"/>
      <c r="M39" s="33">
        <v>1</v>
      </c>
      <c r="N39" s="33" t="str">
        <f>IF(N26="","",N26)</f>
        <v/>
      </c>
      <c r="O39" s="501" t="str">
        <f>IF(N39="","",VLOOKUP(N39,Club2!$A$8:$E$25,3,FALSE)&amp;", "&amp;VLOOKUP(N39,Club2!$A$8:$E$25,4,FALSE))</f>
        <v/>
      </c>
      <c r="P39" s="503"/>
      <c r="Q39" s="502"/>
      <c r="R39" s="30"/>
      <c r="S39" s="497"/>
      <c r="T39" s="30"/>
      <c r="U39" s="460"/>
      <c r="V39" s="57"/>
    </row>
    <row r="40" spans="1:22">
      <c r="A40" s="460"/>
      <c r="B40" s="57"/>
      <c r="C40" s="31">
        <v>2</v>
      </c>
      <c r="D40" s="501" t="str">
        <f>IF(D27="","",D27)</f>
        <v/>
      </c>
      <c r="E40" s="502"/>
      <c r="F40" s="501" t="str">
        <f>IF(D40="","",VLOOKUP(D40,Club1!$A$8:$E$25,3,FALSE)&amp;", "&amp;VLOOKUP(D40,Club1!$A$8:$E$25,4,FALSE))</f>
        <v/>
      </c>
      <c r="G40" s="503"/>
      <c r="H40" s="502"/>
      <c r="I40" s="30"/>
      <c r="J40" s="497"/>
      <c r="K40" s="30"/>
      <c r="L40" s="473"/>
      <c r="M40" s="33">
        <v>2</v>
      </c>
      <c r="N40" s="33" t="str">
        <f>IF(N27="","",N27)</f>
        <v/>
      </c>
      <c r="O40" s="501" t="str">
        <f>IF(N40="","",VLOOKUP(N40,Club2!$A$8:$E$25,3,FALSE)&amp;", "&amp;VLOOKUP(N40,Club2!$A$8:$E$25,4,FALSE))</f>
        <v/>
      </c>
      <c r="P40" s="503"/>
      <c r="Q40" s="502"/>
      <c r="R40" s="30"/>
      <c r="S40" s="497"/>
      <c r="T40" s="30"/>
      <c r="U40" s="460"/>
      <c r="V40" s="57"/>
    </row>
    <row r="41" spans="1:22">
      <c r="A41" s="460"/>
      <c r="B41" s="57"/>
      <c r="C41" s="31">
        <v>3</v>
      </c>
      <c r="D41" s="501" t="str">
        <f>IF(D28="","",D28)</f>
        <v/>
      </c>
      <c r="E41" s="502"/>
      <c r="F41" s="501" t="str">
        <f>IF(D41="","",VLOOKUP(D41,Club1!$A$8:$E$25,3,FALSE)&amp;", "&amp;VLOOKUP(D41,Club1!$A$8:$E$25,4,FALSE))</f>
        <v/>
      </c>
      <c r="G41" s="503"/>
      <c r="H41" s="502"/>
      <c r="I41" s="30"/>
      <c r="J41" s="497"/>
      <c r="K41" s="30"/>
      <c r="L41" s="473"/>
      <c r="M41" s="33">
        <v>3</v>
      </c>
      <c r="N41" s="33" t="str">
        <f>IF(N28="","",N28)</f>
        <v/>
      </c>
      <c r="O41" s="501" t="str">
        <f>IF(N41="","",VLOOKUP(N41,Club2!$A$8:$E$25,3,FALSE)&amp;", "&amp;VLOOKUP(N41,Club2!$A$8:$E$25,4,FALSE))</f>
        <v/>
      </c>
      <c r="P41" s="503"/>
      <c r="Q41" s="502"/>
      <c r="R41" s="30"/>
      <c r="S41" s="497"/>
      <c r="T41" s="30"/>
      <c r="U41" s="460"/>
      <c r="V41" s="57"/>
    </row>
    <row r="42" spans="1:22">
      <c r="A42" s="460"/>
      <c r="B42" s="57"/>
      <c r="C42" s="31">
        <v>4</v>
      </c>
      <c r="D42" s="501" t="str">
        <f>IF(D33="","",D33)</f>
        <v/>
      </c>
      <c r="E42" s="502"/>
      <c r="F42" s="501" t="str">
        <f>IF(D42="","",VLOOKUP(D42,Club1!$A$8:$E$25,3,FALSE)&amp;", "&amp;VLOOKUP(D42,Club1!$A$8:$E$25,4,FALSE))</f>
        <v/>
      </c>
      <c r="G42" s="503"/>
      <c r="H42" s="502"/>
      <c r="I42" s="30"/>
      <c r="J42" s="497"/>
      <c r="K42" s="30"/>
      <c r="L42" s="473"/>
      <c r="M42" s="33">
        <v>4</v>
      </c>
      <c r="N42" s="33" t="str">
        <f>IF(N33="","",N33)</f>
        <v/>
      </c>
      <c r="O42" s="501" t="str">
        <f>IF(N42="","",VLOOKUP(N42,Club2!$A$8:$E$25,3,FALSE)&amp;", "&amp;VLOOKUP(N42,Club2!$A$8:$E$25,4,FALSE))</f>
        <v/>
      </c>
      <c r="P42" s="503"/>
      <c r="Q42" s="502"/>
      <c r="R42" s="30"/>
      <c r="S42" s="497"/>
      <c r="T42" s="30"/>
      <c r="U42" s="460"/>
      <c r="V42" s="57"/>
    </row>
    <row r="43" spans="1:22">
      <c r="A43" s="460"/>
      <c r="B43" s="57"/>
      <c r="C43" s="31">
        <v>5</v>
      </c>
      <c r="D43" s="501" t="str">
        <f>IF(D34="","",D34)</f>
        <v/>
      </c>
      <c r="E43" s="502"/>
      <c r="F43" s="501" t="str">
        <f>IF(D43="","",VLOOKUP(D43,Club1!$A$8:$E$25,3,FALSE)&amp;", "&amp;VLOOKUP(D43,Club1!$A$8:$E$25,4,FALSE))</f>
        <v/>
      </c>
      <c r="G43" s="503"/>
      <c r="H43" s="502"/>
      <c r="I43" s="30"/>
      <c r="J43" s="497"/>
      <c r="K43" s="30"/>
      <c r="L43" s="473"/>
      <c r="M43" s="33">
        <v>5</v>
      </c>
      <c r="N43" s="33" t="str">
        <f>IF(N34="","",N34)</f>
        <v/>
      </c>
      <c r="O43" s="501" t="str">
        <f>IF(N43="","",VLOOKUP(N43,Club2!$A$8:$E$25,3,FALSE)&amp;", "&amp;VLOOKUP(N43,Club2!$A$8:$E$25,4,FALSE))</f>
        <v/>
      </c>
      <c r="P43" s="503"/>
      <c r="Q43" s="502"/>
      <c r="R43" s="30"/>
      <c r="S43" s="497"/>
      <c r="T43" s="30"/>
      <c r="U43" s="460"/>
      <c r="V43" s="57"/>
    </row>
    <row r="44" spans="1:22">
      <c r="A44" s="460"/>
      <c r="B44" s="57"/>
      <c r="C44" s="526" t="s">
        <v>144</v>
      </c>
      <c r="D44" s="526"/>
      <c r="E44" s="526"/>
      <c r="F44" s="526"/>
      <c r="G44" s="526"/>
      <c r="H44" s="526"/>
      <c r="I44" s="526"/>
      <c r="J44" s="526"/>
      <c r="K44" s="526"/>
      <c r="L44" s="526"/>
      <c r="M44" s="526"/>
      <c r="N44" s="526"/>
      <c r="O44" s="526"/>
      <c r="P44" s="526"/>
      <c r="Q44" s="526"/>
      <c r="R44" s="526"/>
      <c r="S44" s="526"/>
      <c r="T44" s="526"/>
      <c r="U44" s="460"/>
      <c r="V44" s="57"/>
    </row>
    <row r="45" spans="1:22">
      <c r="A45" s="460"/>
      <c r="B45" s="57"/>
      <c r="C45" s="526"/>
      <c r="D45" s="526"/>
      <c r="E45" s="526"/>
      <c r="F45" s="526"/>
      <c r="G45" s="526"/>
      <c r="H45" s="526"/>
      <c r="I45" s="526"/>
      <c r="J45" s="526"/>
      <c r="K45" s="526"/>
      <c r="L45" s="526"/>
      <c r="M45" s="526"/>
      <c r="N45" s="526"/>
      <c r="O45" s="526"/>
      <c r="P45" s="526"/>
      <c r="Q45" s="526"/>
      <c r="R45" s="526"/>
      <c r="S45" s="526"/>
      <c r="T45" s="526"/>
      <c r="U45" s="460"/>
      <c r="V45" s="57"/>
    </row>
    <row r="46" spans="1:22">
      <c r="A46" s="460"/>
      <c r="B46" s="57"/>
      <c r="C46" s="497"/>
      <c r="D46" s="497"/>
      <c r="E46" s="497"/>
      <c r="F46" s="497"/>
      <c r="G46" s="497"/>
      <c r="H46" s="497"/>
      <c r="I46" s="497"/>
      <c r="J46" s="497"/>
      <c r="K46" s="497"/>
      <c r="L46" s="497"/>
      <c r="M46" s="497"/>
      <c r="N46" s="497"/>
      <c r="O46" s="497"/>
      <c r="P46" s="497"/>
      <c r="Q46" s="497"/>
      <c r="R46" s="497"/>
      <c r="S46" s="497"/>
      <c r="T46" s="497"/>
      <c r="U46" s="460"/>
      <c r="V46" s="57"/>
    </row>
    <row r="47" spans="1:22" ht="15.75" customHeight="1">
      <c r="A47" s="460"/>
      <c r="B47" s="57"/>
      <c r="C47" s="499" t="s">
        <v>142</v>
      </c>
      <c r="D47" s="499"/>
      <c r="E47" s="509"/>
      <c r="F47" s="509"/>
      <c r="G47" s="509"/>
      <c r="H47" s="509"/>
      <c r="I47" s="509"/>
      <c r="J47" s="509"/>
      <c r="K47" s="509"/>
      <c r="L47" s="509"/>
      <c r="M47" s="509"/>
      <c r="N47" s="509"/>
      <c r="O47" s="509"/>
      <c r="P47" s="509"/>
      <c r="Q47" s="509"/>
      <c r="R47" s="509"/>
      <c r="S47" s="509"/>
      <c r="T47" s="509"/>
      <c r="U47" s="460"/>
      <c r="V47" s="57"/>
    </row>
    <row r="48" spans="1:22" ht="15.75" customHeight="1">
      <c r="A48" s="460"/>
      <c r="B48" s="57"/>
      <c r="C48" s="499"/>
      <c r="D48" s="499"/>
      <c r="E48" s="509"/>
      <c r="F48" s="509"/>
      <c r="G48" s="509"/>
      <c r="H48" s="509"/>
      <c r="I48" s="509"/>
      <c r="J48" s="509"/>
      <c r="K48" s="509"/>
      <c r="L48" s="509"/>
      <c r="M48" s="509"/>
      <c r="N48" s="509"/>
      <c r="O48" s="509"/>
      <c r="P48" s="509"/>
      <c r="Q48" s="509"/>
      <c r="R48" s="509"/>
      <c r="S48" s="509"/>
      <c r="T48" s="509"/>
      <c r="U48" s="460"/>
      <c r="V48" s="57"/>
    </row>
    <row r="49" spans="1:22" ht="15.75" customHeight="1">
      <c r="A49" s="460"/>
      <c r="B49" s="57"/>
      <c r="C49" s="499"/>
      <c r="D49" s="499"/>
      <c r="E49" s="509"/>
      <c r="F49" s="509"/>
      <c r="G49" s="509"/>
      <c r="H49" s="509"/>
      <c r="I49" s="509"/>
      <c r="J49" s="509"/>
      <c r="K49" s="509"/>
      <c r="L49" s="509"/>
      <c r="M49" s="509"/>
      <c r="N49" s="509"/>
      <c r="O49" s="509"/>
      <c r="P49" s="509"/>
      <c r="Q49" s="509"/>
      <c r="R49" s="509"/>
      <c r="S49" s="509"/>
      <c r="T49" s="509"/>
      <c r="U49" s="460"/>
      <c r="V49" s="57"/>
    </row>
    <row r="50" spans="1:22" ht="15.75" customHeight="1">
      <c r="A50" s="460"/>
      <c r="B50" s="57"/>
      <c r="C50" s="499"/>
      <c r="D50" s="499"/>
      <c r="E50" s="509"/>
      <c r="F50" s="509"/>
      <c r="G50" s="509"/>
      <c r="H50" s="509"/>
      <c r="I50" s="509"/>
      <c r="J50" s="509"/>
      <c r="K50" s="509"/>
      <c r="L50" s="509"/>
      <c r="M50" s="509"/>
      <c r="N50" s="509"/>
      <c r="O50" s="509"/>
      <c r="P50" s="509"/>
      <c r="Q50" s="509"/>
      <c r="R50" s="509"/>
      <c r="S50" s="509"/>
      <c r="T50" s="509"/>
      <c r="U50" s="460"/>
      <c r="V50" s="57"/>
    </row>
    <row r="51" spans="1:22">
      <c r="A51" s="460"/>
      <c r="B51" s="57"/>
      <c r="C51" s="460"/>
      <c r="D51" s="460"/>
      <c r="E51" s="460"/>
      <c r="F51" s="460"/>
      <c r="G51" s="460"/>
      <c r="H51" s="460"/>
      <c r="I51" s="460"/>
      <c r="J51" s="460"/>
      <c r="K51" s="460"/>
      <c r="L51" s="460"/>
      <c r="M51" s="460"/>
      <c r="N51" s="460"/>
      <c r="O51" s="460"/>
      <c r="P51" s="460"/>
      <c r="Q51" s="460"/>
      <c r="R51" s="460"/>
      <c r="S51" s="460"/>
      <c r="T51" s="460"/>
      <c r="U51" s="460"/>
      <c r="V51" s="57"/>
    </row>
    <row r="52" spans="1:22">
      <c r="A52" s="460"/>
      <c r="B52" s="57"/>
      <c r="C52" s="460"/>
      <c r="D52" s="460"/>
      <c r="E52" s="460"/>
      <c r="F52" s="460"/>
      <c r="G52" s="460"/>
      <c r="H52" s="522"/>
      <c r="I52" s="522"/>
      <c r="J52" s="522"/>
      <c r="K52" s="522"/>
      <c r="L52" s="522"/>
      <c r="M52" s="522"/>
      <c r="N52" s="522"/>
      <c r="O52" s="525"/>
      <c r="P52" s="480"/>
      <c r="Q52" s="480"/>
      <c r="R52" s="480"/>
      <c r="S52" s="480"/>
      <c r="T52" s="480"/>
      <c r="U52" s="460"/>
      <c r="V52" s="57"/>
    </row>
    <row r="53" spans="1:22">
      <c r="A53" s="460"/>
      <c r="B53" s="57"/>
      <c r="C53" s="460"/>
      <c r="D53" s="460"/>
      <c r="E53" s="460"/>
      <c r="F53" s="460"/>
      <c r="G53" s="460"/>
      <c r="H53" s="481"/>
      <c r="I53" s="481"/>
      <c r="J53" s="481"/>
      <c r="K53" s="481"/>
      <c r="L53" s="481"/>
      <c r="M53" s="481"/>
      <c r="N53" s="481"/>
      <c r="O53" s="525"/>
      <c r="P53" s="481"/>
      <c r="Q53" s="481"/>
      <c r="R53" s="481"/>
      <c r="S53" s="481"/>
      <c r="T53" s="481"/>
      <c r="U53" s="460"/>
      <c r="V53" s="57"/>
    </row>
    <row r="54" spans="1:22">
      <c r="A54" s="460"/>
      <c r="B54" s="57"/>
      <c r="C54" s="460"/>
      <c r="D54" s="460"/>
      <c r="E54" s="460"/>
      <c r="F54" s="460"/>
      <c r="G54" s="460"/>
      <c r="H54" s="523" t="s">
        <v>16</v>
      </c>
      <c r="I54" s="523"/>
      <c r="J54" s="523"/>
      <c r="K54" s="523"/>
      <c r="L54" s="523"/>
      <c r="M54" s="523"/>
      <c r="N54" s="523"/>
      <c r="O54" s="525"/>
      <c r="P54" s="523" t="s">
        <v>17</v>
      </c>
      <c r="Q54" s="523"/>
      <c r="R54" s="523"/>
      <c r="S54" s="523"/>
      <c r="T54" s="523"/>
      <c r="U54" s="460"/>
      <c r="V54" s="57"/>
    </row>
    <row r="55" spans="1:22">
      <c r="A55" s="460"/>
      <c r="B55" s="57"/>
      <c r="C55" s="460"/>
      <c r="D55" s="460"/>
      <c r="E55" s="460"/>
      <c r="F55" s="460"/>
      <c r="G55" s="460"/>
      <c r="H55" s="460"/>
      <c r="I55" s="460"/>
      <c r="J55" s="460"/>
      <c r="K55" s="460"/>
      <c r="L55" s="460"/>
      <c r="M55" s="460"/>
      <c r="N55" s="460"/>
      <c r="O55" s="460"/>
      <c r="P55" s="460"/>
      <c r="Q55" s="460"/>
      <c r="R55" s="460"/>
      <c r="S55" s="460"/>
      <c r="T55" s="460"/>
      <c r="U55" s="460"/>
      <c r="V55" s="57"/>
    </row>
  </sheetData>
  <sheetProtection password="E760" sheet="1" objects="1" scenarios="1" selectLockedCells="1"/>
  <mergeCells count="135">
    <mergeCell ref="D24:D25"/>
    <mergeCell ref="F24:H25"/>
    <mergeCell ref="I24:K24"/>
    <mergeCell ref="M24:M25"/>
    <mergeCell ref="R24:T24"/>
    <mergeCell ref="C29:T29"/>
    <mergeCell ref="C44:T45"/>
    <mergeCell ref="C37:C38"/>
    <mergeCell ref="F37:H38"/>
    <mergeCell ref="I37:K37"/>
    <mergeCell ref="N24:N25"/>
    <mergeCell ref="L37:L43"/>
    <mergeCell ref="D43:E43"/>
    <mergeCell ref="C35:T35"/>
    <mergeCell ref="F41:H41"/>
    <mergeCell ref="U13:U55"/>
    <mergeCell ref="C55:T55"/>
    <mergeCell ref="C52:G54"/>
    <mergeCell ref="C51:T51"/>
    <mergeCell ref="O52:O54"/>
    <mergeCell ref="C46:T46"/>
    <mergeCell ref="J38:J43"/>
    <mergeCell ref="C30:T30"/>
    <mergeCell ref="F26:H26"/>
    <mergeCell ref="O26:Q26"/>
    <mergeCell ref="F27:H27"/>
    <mergeCell ref="O27:Q27"/>
    <mergeCell ref="F28:H28"/>
    <mergeCell ref="O28:Q28"/>
    <mergeCell ref="C23:T23"/>
    <mergeCell ref="C24:C25"/>
    <mergeCell ref="N31:N32"/>
    <mergeCell ref="D26:E26"/>
    <mergeCell ref="D27:E27"/>
    <mergeCell ref="D28:E28"/>
    <mergeCell ref="D33:E33"/>
    <mergeCell ref="D34:E34"/>
    <mergeCell ref="D39:E39"/>
    <mergeCell ref="P54:T54"/>
    <mergeCell ref="H52:N53"/>
    <mergeCell ref="H54:N54"/>
    <mergeCell ref="O31:Q32"/>
    <mergeCell ref="R31:T31"/>
    <mergeCell ref="F33:H33"/>
    <mergeCell ref="D31:E32"/>
    <mergeCell ref="D37:E38"/>
    <mergeCell ref="J8:J9"/>
    <mergeCell ref="O8:O12"/>
    <mergeCell ref="G8:G9"/>
    <mergeCell ref="G11:H11"/>
    <mergeCell ref="P52:T53"/>
    <mergeCell ref="M37:M38"/>
    <mergeCell ref="N37:N38"/>
    <mergeCell ref="F34:H34"/>
    <mergeCell ref="O34:Q34"/>
    <mergeCell ref="O33:Q33"/>
    <mergeCell ref="O19:Q20"/>
    <mergeCell ref="F19:H20"/>
    <mergeCell ref="M19:M20"/>
    <mergeCell ref="C22:T22"/>
    <mergeCell ref="O41:Q41"/>
    <mergeCell ref="O24:Q25"/>
    <mergeCell ref="O37:Q38"/>
    <mergeCell ref="E47:T50"/>
    <mergeCell ref="D19:E20"/>
    <mergeCell ref="D21:E21"/>
    <mergeCell ref="C31:C32"/>
    <mergeCell ref="F31:H32"/>
    <mergeCell ref="I31:K31"/>
    <mergeCell ref="L31:L34"/>
    <mergeCell ref="P8:T9"/>
    <mergeCell ref="B10:F10"/>
    <mergeCell ref="K12:N12"/>
    <mergeCell ref="H9:I9"/>
    <mergeCell ref="L9:N9"/>
    <mergeCell ref="Q10:T10"/>
    <mergeCell ref="C18:T18"/>
    <mergeCell ref="P14:T14"/>
    <mergeCell ref="G14:L14"/>
    <mergeCell ref="G10:H10"/>
    <mergeCell ref="I10:N10"/>
    <mergeCell ref="I11:N11"/>
    <mergeCell ref="P11:T12"/>
    <mergeCell ref="G15:L15"/>
    <mergeCell ref="P15:T15"/>
    <mergeCell ref="C15:F15"/>
    <mergeCell ref="C16:T16"/>
    <mergeCell ref="X1:Y1"/>
    <mergeCell ref="U8:U12"/>
    <mergeCell ref="L19:L21"/>
    <mergeCell ref="J25:J28"/>
    <mergeCell ref="L24:L28"/>
    <mergeCell ref="S25:S28"/>
    <mergeCell ref="I19:K21"/>
    <mergeCell ref="R19:T21"/>
    <mergeCell ref="U1:U7"/>
    <mergeCell ref="O1:T3"/>
    <mergeCell ref="A1:N2"/>
    <mergeCell ref="A3:N3"/>
    <mergeCell ref="H8:I8"/>
    <mergeCell ref="L8:N8"/>
    <mergeCell ref="A4:A55"/>
    <mergeCell ref="B4:T7"/>
    <mergeCell ref="D41:E41"/>
    <mergeCell ref="D42:E42"/>
    <mergeCell ref="C14:F14"/>
    <mergeCell ref="N14:O14"/>
    <mergeCell ref="N15:O15"/>
    <mergeCell ref="O21:Q21"/>
    <mergeCell ref="N19:N20"/>
    <mergeCell ref="C12:D12"/>
    <mergeCell ref="C19:C20"/>
    <mergeCell ref="C17:T17"/>
    <mergeCell ref="X6:Y6"/>
    <mergeCell ref="C47:D50"/>
    <mergeCell ref="C36:T36"/>
    <mergeCell ref="M31:M32"/>
    <mergeCell ref="D40:E40"/>
    <mergeCell ref="J32:J34"/>
    <mergeCell ref="S32:S34"/>
    <mergeCell ref="O43:Q43"/>
    <mergeCell ref="R37:T37"/>
    <mergeCell ref="F39:H39"/>
    <mergeCell ref="O39:Q39"/>
    <mergeCell ref="F40:H40"/>
    <mergeCell ref="O40:Q40"/>
    <mergeCell ref="S38:S43"/>
    <mergeCell ref="F43:H43"/>
    <mergeCell ref="B11:F11"/>
    <mergeCell ref="B9:F9"/>
    <mergeCell ref="B8:F8"/>
    <mergeCell ref="F42:H42"/>
    <mergeCell ref="O42:Q42"/>
    <mergeCell ref="C13:T13"/>
    <mergeCell ref="F21:H21"/>
  </mergeCells>
  <conditionalFormatting sqref="B12:C12">
    <cfRule type="containsErrors" dxfId="24" priority="2">
      <formula>ISERROR(B12)</formula>
    </cfRule>
  </conditionalFormatting>
  <conditionalFormatting sqref="E12">
    <cfRule type="containsErrors" dxfId="23" priority="1">
      <formula>ISERROR(E12)</formula>
    </cfRule>
  </conditionalFormatting>
  <pageMargins left="3.937007874015748E-2" right="3.937007874015748E-2" top="0.3543307086614173" bottom="0.15748031496062992" header="0.11811023622047244" footer="0.19685039370078741"/>
  <pageSetup paperSize="9" scale="98" orientation="portrait" horizontalDpi="360" verticalDpi="360" r:id="rId1"/>
  <headerFooter>
    <oddHeader>&amp;Le-Spielbericht Skaterhockey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7389" r:id="rId4" name="Option Button 45">
              <controlPr defaultSize="0" autoFill="0" autoLine="0" autoPict="0">
                <anchor moveWithCells="1">
                  <from>
                    <xdr:col>7</xdr:col>
                    <xdr:colOff>485775</xdr:colOff>
                    <xdr:row>13</xdr:row>
                    <xdr:rowOff>228600</xdr:rowOff>
                  </from>
                  <to>
                    <xdr:col>8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90" r:id="rId5" name="Option Button 46">
              <controlPr defaultSize="0" autoFill="0" autoLine="0" autoPict="0">
                <anchor moveWithCells="1">
                  <from>
                    <xdr:col>16</xdr:col>
                    <xdr:colOff>133350</xdr:colOff>
                    <xdr:row>13</xdr:row>
                    <xdr:rowOff>228600</xdr:rowOff>
                  </from>
                  <to>
                    <xdr:col>16</xdr:col>
                    <xdr:colOff>361950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93" r:id="rId6" name="Option Button 49">
              <controlPr defaultSize="0" autoFill="0" autoLine="0" autoPict="0">
                <anchor moveWithCells="1">
                  <from>
                    <xdr:col>9</xdr:col>
                    <xdr:colOff>85725</xdr:colOff>
                    <xdr:row>25</xdr:row>
                    <xdr:rowOff>9525</xdr:rowOff>
                  </from>
                  <to>
                    <xdr:col>10</xdr:col>
                    <xdr:colOff>171450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94" r:id="rId7" name="Option Button 50">
              <controlPr defaultSize="0" autoFill="0" autoLine="0" autoPict="0">
                <anchor moveWithCells="1">
                  <from>
                    <xdr:col>7</xdr:col>
                    <xdr:colOff>704850</xdr:colOff>
                    <xdr:row>26</xdr:row>
                    <xdr:rowOff>9525</xdr:rowOff>
                  </from>
                  <to>
                    <xdr:col>9</xdr:col>
                    <xdr:colOff>19050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95" r:id="rId8" name="Option Button 51">
              <controlPr defaultSize="0" autoFill="0" autoLine="0" autoPict="0">
                <anchor moveWithCells="1">
                  <from>
                    <xdr:col>9</xdr:col>
                    <xdr:colOff>85725</xdr:colOff>
                    <xdr:row>26</xdr:row>
                    <xdr:rowOff>9525</xdr:rowOff>
                  </from>
                  <to>
                    <xdr:col>10</xdr:col>
                    <xdr:colOff>171450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96" r:id="rId9" name="Option Button 52">
              <controlPr defaultSize="0" autoFill="0" autoLine="0" autoPict="0">
                <anchor moveWithCells="1">
                  <from>
                    <xdr:col>7</xdr:col>
                    <xdr:colOff>704850</xdr:colOff>
                    <xdr:row>27</xdr:row>
                    <xdr:rowOff>9525</xdr:rowOff>
                  </from>
                  <to>
                    <xdr:col>9</xdr:col>
                    <xdr:colOff>19050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97" r:id="rId10" name="Option Button 53">
              <controlPr defaultSize="0" autoFill="0" autoLine="0" autoPict="0">
                <anchor moveWithCells="1">
                  <from>
                    <xdr:col>9</xdr:col>
                    <xdr:colOff>85725</xdr:colOff>
                    <xdr:row>27</xdr:row>
                    <xdr:rowOff>9525</xdr:rowOff>
                  </from>
                  <to>
                    <xdr:col>10</xdr:col>
                    <xdr:colOff>171450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99" r:id="rId11" name="Group Box 55">
              <controlPr defaultSize="0" print="0" autoFill="0" autoPict="0">
                <anchor moveWithCells="1">
                  <from>
                    <xdr:col>7</xdr:col>
                    <xdr:colOff>657225</xdr:colOff>
                    <xdr:row>25</xdr:row>
                    <xdr:rowOff>190500</xdr:rowOff>
                  </from>
                  <to>
                    <xdr:col>11</xdr:col>
                    <xdr:colOff>38100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00" r:id="rId12" name="Group Box 56">
              <controlPr defaultSize="0" print="0" autoFill="0" autoPict="0">
                <anchor moveWithCells="1">
                  <from>
                    <xdr:col>7</xdr:col>
                    <xdr:colOff>657225</xdr:colOff>
                    <xdr:row>27</xdr:row>
                    <xdr:rowOff>9525</xdr:rowOff>
                  </from>
                  <to>
                    <xdr:col>11</xdr:col>
                    <xdr:colOff>38100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01" r:id="rId13" name="Option Button 57">
              <controlPr defaultSize="0" autoFill="0" autoLine="0" autoPict="0">
                <anchor moveWithCells="1">
                  <from>
                    <xdr:col>16</xdr:col>
                    <xdr:colOff>704850</xdr:colOff>
                    <xdr:row>25</xdr:row>
                    <xdr:rowOff>9525</xdr:rowOff>
                  </from>
                  <to>
                    <xdr:col>18</xdr:col>
                    <xdr:colOff>19050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02" r:id="rId14" name="Option Button 58">
              <controlPr defaultSize="0" autoFill="0" autoLine="0" autoPict="0">
                <anchor moveWithCells="1">
                  <from>
                    <xdr:col>18</xdr:col>
                    <xdr:colOff>85725</xdr:colOff>
                    <xdr:row>25</xdr:row>
                    <xdr:rowOff>9525</xdr:rowOff>
                  </from>
                  <to>
                    <xdr:col>19</xdr:col>
                    <xdr:colOff>171450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03" r:id="rId15" name="Option Button 59">
              <controlPr defaultSize="0" autoFill="0" autoLine="0" autoPict="0">
                <anchor moveWithCells="1">
                  <from>
                    <xdr:col>16</xdr:col>
                    <xdr:colOff>704850</xdr:colOff>
                    <xdr:row>26</xdr:row>
                    <xdr:rowOff>9525</xdr:rowOff>
                  </from>
                  <to>
                    <xdr:col>18</xdr:col>
                    <xdr:colOff>19050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04" r:id="rId16" name="Option Button 60">
              <controlPr defaultSize="0" autoFill="0" autoLine="0" autoPict="0">
                <anchor moveWithCells="1">
                  <from>
                    <xdr:col>18</xdr:col>
                    <xdr:colOff>85725</xdr:colOff>
                    <xdr:row>26</xdr:row>
                    <xdr:rowOff>9525</xdr:rowOff>
                  </from>
                  <to>
                    <xdr:col>19</xdr:col>
                    <xdr:colOff>171450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05" r:id="rId17" name="Option Button 61">
              <controlPr defaultSize="0" autoFill="0" autoLine="0" autoPict="0">
                <anchor moveWithCells="1">
                  <from>
                    <xdr:col>16</xdr:col>
                    <xdr:colOff>704850</xdr:colOff>
                    <xdr:row>27</xdr:row>
                    <xdr:rowOff>9525</xdr:rowOff>
                  </from>
                  <to>
                    <xdr:col>18</xdr:col>
                    <xdr:colOff>19050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06" r:id="rId18" name="Option Button 62">
              <controlPr defaultSize="0" autoFill="0" autoLine="0" autoPict="0">
                <anchor moveWithCells="1">
                  <from>
                    <xdr:col>18</xdr:col>
                    <xdr:colOff>85725</xdr:colOff>
                    <xdr:row>27</xdr:row>
                    <xdr:rowOff>9525</xdr:rowOff>
                  </from>
                  <to>
                    <xdr:col>19</xdr:col>
                    <xdr:colOff>171450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10" r:id="rId19" name="Option Button 66">
              <controlPr defaultSize="0" autoFill="0" autoLine="0" autoPict="0">
                <anchor moveWithCells="1">
                  <from>
                    <xdr:col>16</xdr:col>
                    <xdr:colOff>704850</xdr:colOff>
                    <xdr:row>31</xdr:row>
                    <xdr:rowOff>190500</xdr:rowOff>
                  </from>
                  <to>
                    <xdr:col>18</xdr:col>
                    <xdr:colOff>19050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11" r:id="rId20" name="Option Button 67">
              <controlPr defaultSize="0" autoFill="0" autoLine="0" autoPict="0">
                <anchor moveWithCells="1">
                  <from>
                    <xdr:col>18</xdr:col>
                    <xdr:colOff>85725</xdr:colOff>
                    <xdr:row>31</xdr:row>
                    <xdr:rowOff>190500</xdr:rowOff>
                  </from>
                  <to>
                    <xdr:col>19</xdr:col>
                    <xdr:colOff>171450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13" r:id="rId21" name="Option Button 69">
              <controlPr defaultSize="0" autoFill="0" autoLine="0" autoPict="0">
                <anchor moveWithCells="1">
                  <from>
                    <xdr:col>18</xdr:col>
                    <xdr:colOff>85725</xdr:colOff>
                    <xdr:row>32</xdr:row>
                    <xdr:rowOff>190500</xdr:rowOff>
                  </from>
                  <to>
                    <xdr:col>19</xdr:col>
                    <xdr:colOff>171450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16" r:id="rId22" name="Option Button 72">
              <controlPr defaultSize="0" autoFill="0" autoLine="0" autoPict="0">
                <anchor moveWithCells="1">
                  <from>
                    <xdr:col>7</xdr:col>
                    <xdr:colOff>704850</xdr:colOff>
                    <xdr:row>32</xdr:row>
                    <xdr:rowOff>9525</xdr:rowOff>
                  </from>
                  <to>
                    <xdr:col>9</xdr:col>
                    <xdr:colOff>19050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17" r:id="rId23" name="Option Button 73">
              <controlPr defaultSize="0" autoFill="0" autoLine="0" autoPict="0">
                <anchor moveWithCells="1">
                  <from>
                    <xdr:col>9</xdr:col>
                    <xdr:colOff>85725</xdr:colOff>
                    <xdr:row>32</xdr:row>
                    <xdr:rowOff>9525</xdr:rowOff>
                  </from>
                  <to>
                    <xdr:col>10</xdr:col>
                    <xdr:colOff>171450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18" r:id="rId24" name="Option Button 74">
              <controlPr defaultSize="0" autoFill="0" autoLine="0" autoPict="0">
                <anchor moveWithCells="1">
                  <from>
                    <xdr:col>7</xdr:col>
                    <xdr:colOff>704850</xdr:colOff>
                    <xdr:row>33</xdr:row>
                    <xdr:rowOff>9525</xdr:rowOff>
                  </from>
                  <to>
                    <xdr:col>9</xdr:col>
                    <xdr:colOff>19050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19" r:id="rId25" name="Option Button 75">
              <controlPr defaultSize="0" autoFill="0" autoLine="0" autoPict="0">
                <anchor moveWithCells="1">
                  <from>
                    <xdr:col>9</xdr:col>
                    <xdr:colOff>85725</xdr:colOff>
                    <xdr:row>33</xdr:row>
                    <xdr:rowOff>9525</xdr:rowOff>
                  </from>
                  <to>
                    <xdr:col>10</xdr:col>
                    <xdr:colOff>171450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20" r:id="rId26" name="Group Box 76">
              <controlPr defaultSize="0" print="0" autoFill="0" autoPict="0">
                <anchor moveWithCells="1">
                  <from>
                    <xdr:col>7</xdr:col>
                    <xdr:colOff>657225</xdr:colOff>
                    <xdr:row>31</xdr:row>
                    <xdr:rowOff>190500</xdr:rowOff>
                  </from>
                  <to>
                    <xdr:col>11</xdr:col>
                    <xdr:colOff>38100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21" r:id="rId27" name="Group Box 77">
              <controlPr defaultSize="0" print="0" autoFill="0" autoPict="0">
                <anchor moveWithCells="1">
                  <from>
                    <xdr:col>7</xdr:col>
                    <xdr:colOff>657225</xdr:colOff>
                    <xdr:row>33</xdr:row>
                    <xdr:rowOff>9525</xdr:rowOff>
                  </from>
                  <to>
                    <xdr:col>11</xdr:col>
                    <xdr:colOff>38100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40" r:id="rId28" name="Option Button 96">
              <controlPr defaultSize="0" autoFill="0" autoLine="0" autoPict="0">
                <anchor moveWithCells="1">
                  <from>
                    <xdr:col>16</xdr:col>
                    <xdr:colOff>695325</xdr:colOff>
                    <xdr:row>38</xdr:row>
                    <xdr:rowOff>0</xdr:rowOff>
                  </from>
                  <to>
                    <xdr:col>18</xdr:col>
                    <xdr:colOff>9525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41" r:id="rId29" name="Option Button 97">
              <controlPr defaultSize="0" autoFill="0" autoLine="0" autoPict="0">
                <anchor moveWithCells="1">
                  <from>
                    <xdr:col>18</xdr:col>
                    <xdr:colOff>76200</xdr:colOff>
                    <xdr:row>38</xdr:row>
                    <xdr:rowOff>0</xdr:rowOff>
                  </from>
                  <to>
                    <xdr:col>19</xdr:col>
                    <xdr:colOff>161925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42" r:id="rId30" name="Option Button 98">
              <controlPr defaultSize="0" autoFill="0" autoLine="0" autoPict="0">
                <anchor moveWithCells="1">
                  <from>
                    <xdr:col>16</xdr:col>
                    <xdr:colOff>695325</xdr:colOff>
                    <xdr:row>39</xdr:row>
                    <xdr:rowOff>0</xdr:rowOff>
                  </from>
                  <to>
                    <xdr:col>18</xdr:col>
                    <xdr:colOff>9525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43" r:id="rId31" name="Option Button 99">
              <controlPr defaultSize="0" autoFill="0" autoLine="0" autoPict="0">
                <anchor moveWithCells="1">
                  <from>
                    <xdr:col>18</xdr:col>
                    <xdr:colOff>76200</xdr:colOff>
                    <xdr:row>39</xdr:row>
                    <xdr:rowOff>0</xdr:rowOff>
                  </from>
                  <to>
                    <xdr:col>19</xdr:col>
                    <xdr:colOff>161925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46" r:id="rId32" name="Option Button 102">
              <controlPr defaultSize="0" autoFill="0" autoLine="0" autoPict="0">
                <anchor moveWithCells="1">
                  <from>
                    <xdr:col>16</xdr:col>
                    <xdr:colOff>695325</xdr:colOff>
                    <xdr:row>40</xdr:row>
                    <xdr:rowOff>0</xdr:rowOff>
                  </from>
                  <to>
                    <xdr:col>18</xdr:col>
                    <xdr:colOff>9525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47" r:id="rId33" name="Option Button 103">
              <controlPr defaultSize="0" autoFill="0" autoLine="0" autoPict="0">
                <anchor moveWithCells="1">
                  <from>
                    <xdr:col>18</xdr:col>
                    <xdr:colOff>76200</xdr:colOff>
                    <xdr:row>40</xdr:row>
                    <xdr:rowOff>0</xdr:rowOff>
                  </from>
                  <to>
                    <xdr:col>19</xdr:col>
                    <xdr:colOff>161925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48" r:id="rId34" name="Option Button 104">
              <controlPr defaultSize="0" autoFill="0" autoLine="0" autoPict="0">
                <anchor moveWithCells="1">
                  <from>
                    <xdr:col>16</xdr:col>
                    <xdr:colOff>695325</xdr:colOff>
                    <xdr:row>41</xdr:row>
                    <xdr:rowOff>0</xdr:rowOff>
                  </from>
                  <to>
                    <xdr:col>18</xdr:col>
                    <xdr:colOff>9525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49" r:id="rId35" name="Option Button 105">
              <controlPr defaultSize="0" autoFill="0" autoLine="0" autoPict="0">
                <anchor moveWithCells="1">
                  <from>
                    <xdr:col>18</xdr:col>
                    <xdr:colOff>76200</xdr:colOff>
                    <xdr:row>41</xdr:row>
                    <xdr:rowOff>0</xdr:rowOff>
                  </from>
                  <to>
                    <xdr:col>19</xdr:col>
                    <xdr:colOff>161925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52" r:id="rId36" name="Option Button 108">
              <controlPr defaultSize="0" autoFill="0" autoLine="0" autoPict="0">
                <anchor moveWithCells="1">
                  <from>
                    <xdr:col>16</xdr:col>
                    <xdr:colOff>695325</xdr:colOff>
                    <xdr:row>42</xdr:row>
                    <xdr:rowOff>9525</xdr:rowOff>
                  </from>
                  <to>
                    <xdr:col>18</xdr:col>
                    <xdr:colOff>9525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53" r:id="rId37" name="Option Button 109">
              <controlPr defaultSize="0" autoFill="0" autoLine="0" autoPict="0">
                <anchor moveWithCells="1">
                  <from>
                    <xdr:col>18</xdr:col>
                    <xdr:colOff>76200</xdr:colOff>
                    <xdr:row>42</xdr:row>
                    <xdr:rowOff>9525</xdr:rowOff>
                  </from>
                  <to>
                    <xdr:col>19</xdr:col>
                    <xdr:colOff>161925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55" r:id="rId38" name="Option Button 111">
              <controlPr defaultSize="0" autoFill="0" autoLine="0" autoPict="0">
                <anchor moveWithCells="1">
                  <from>
                    <xdr:col>7</xdr:col>
                    <xdr:colOff>695325</xdr:colOff>
                    <xdr:row>38</xdr:row>
                    <xdr:rowOff>0</xdr:rowOff>
                  </from>
                  <to>
                    <xdr:col>9</xdr:col>
                    <xdr:colOff>9525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56" r:id="rId39" name="Option Button 112">
              <controlPr defaultSize="0" autoFill="0" autoLine="0" autoPict="0">
                <anchor moveWithCells="1">
                  <from>
                    <xdr:col>9</xdr:col>
                    <xdr:colOff>76200</xdr:colOff>
                    <xdr:row>38</xdr:row>
                    <xdr:rowOff>0</xdr:rowOff>
                  </from>
                  <to>
                    <xdr:col>10</xdr:col>
                    <xdr:colOff>161925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57" r:id="rId40" name="Option Button 113">
              <controlPr defaultSize="0" autoFill="0" autoLine="0" autoPict="0">
                <anchor moveWithCells="1">
                  <from>
                    <xdr:col>7</xdr:col>
                    <xdr:colOff>695325</xdr:colOff>
                    <xdr:row>39</xdr:row>
                    <xdr:rowOff>0</xdr:rowOff>
                  </from>
                  <to>
                    <xdr:col>9</xdr:col>
                    <xdr:colOff>9525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58" r:id="rId41" name="Option Button 114">
              <controlPr defaultSize="0" autoFill="0" autoLine="0" autoPict="0">
                <anchor moveWithCells="1">
                  <from>
                    <xdr:col>9</xdr:col>
                    <xdr:colOff>76200</xdr:colOff>
                    <xdr:row>39</xdr:row>
                    <xdr:rowOff>0</xdr:rowOff>
                  </from>
                  <to>
                    <xdr:col>10</xdr:col>
                    <xdr:colOff>161925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59" r:id="rId42" name="Group Box 115">
              <controlPr defaultSize="0" print="0" autoFill="0" autoPict="0">
                <anchor moveWithCells="1">
                  <from>
                    <xdr:col>7</xdr:col>
                    <xdr:colOff>647700</xdr:colOff>
                    <xdr:row>37</xdr:row>
                    <xdr:rowOff>180975</xdr:rowOff>
                  </from>
                  <to>
                    <xdr:col>11</xdr:col>
                    <xdr:colOff>28575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60" r:id="rId43" name="Group Box 116">
              <controlPr defaultSize="0" print="0" autoFill="0" autoPict="0">
                <anchor moveWithCells="1">
                  <from>
                    <xdr:col>7</xdr:col>
                    <xdr:colOff>647700</xdr:colOff>
                    <xdr:row>39</xdr:row>
                    <xdr:rowOff>0</xdr:rowOff>
                  </from>
                  <to>
                    <xdr:col>11</xdr:col>
                    <xdr:colOff>28575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61" r:id="rId44" name="Option Button 117">
              <controlPr defaultSize="0" autoFill="0" autoLine="0" autoPict="0">
                <anchor moveWithCells="1">
                  <from>
                    <xdr:col>7</xdr:col>
                    <xdr:colOff>695325</xdr:colOff>
                    <xdr:row>40</xdr:row>
                    <xdr:rowOff>0</xdr:rowOff>
                  </from>
                  <to>
                    <xdr:col>9</xdr:col>
                    <xdr:colOff>9525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62" r:id="rId45" name="Option Button 118">
              <controlPr defaultSize="0" autoFill="0" autoLine="0" autoPict="0">
                <anchor moveWithCells="1">
                  <from>
                    <xdr:col>9</xdr:col>
                    <xdr:colOff>76200</xdr:colOff>
                    <xdr:row>40</xdr:row>
                    <xdr:rowOff>0</xdr:rowOff>
                  </from>
                  <to>
                    <xdr:col>10</xdr:col>
                    <xdr:colOff>161925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63" r:id="rId46" name="Option Button 119">
              <controlPr defaultSize="0" autoFill="0" autoLine="0" autoPict="0">
                <anchor moveWithCells="1">
                  <from>
                    <xdr:col>7</xdr:col>
                    <xdr:colOff>695325</xdr:colOff>
                    <xdr:row>41</xdr:row>
                    <xdr:rowOff>0</xdr:rowOff>
                  </from>
                  <to>
                    <xdr:col>9</xdr:col>
                    <xdr:colOff>9525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64" r:id="rId47" name="Option Button 120">
              <controlPr defaultSize="0" autoFill="0" autoLine="0" autoPict="0">
                <anchor moveWithCells="1">
                  <from>
                    <xdr:col>9</xdr:col>
                    <xdr:colOff>76200</xdr:colOff>
                    <xdr:row>41</xdr:row>
                    <xdr:rowOff>0</xdr:rowOff>
                  </from>
                  <to>
                    <xdr:col>10</xdr:col>
                    <xdr:colOff>161925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65" r:id="rId48" name="Group Box 121">
              <controlPr defaultSize="0" print="0" autoFill="0" autoPict="0">
                <anchor moveWithCells="1">
                  <from>
                    <xdr:col>7</xdr:col>
                    <xdr:colOff>647700</xdr:colOff>
                    <xdr:row>39</xdr:row>
                    <xdr:rowOff>180975</xdr:rowOff>
                  </from>
                  <to>
                    <xdr:col>11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66" r:id="rId49" name="Group Box 122">
              <controlPr defaultSize="0" print="0" autoFill="0" autoPict="0">
                <anchor moveWithCells="1">
                  <from>
                    <xdr:col>7</xdr:col>
                    <xdr:colOff>647700</xdr:colOff>
                    <xdr:row>41</xdr:row>
                    <xdr:rowOff>0</xdr:rowOff>
                  </from>
                  <to>
                    <xdr:col>11</xdr:col>
                    <xdr:colOff>28575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67" r:id="rId50" name="Option Button 123">
              <controlPr defaultSize="0" autoFill="0" autoLine="0" autoPict="0">
                <anchor moveWithCells="1">
                  <from>
                    <xdr:col>7</xdr:col>
                    <xdr:colOff>695325</xdr:colOff>
                    <xdr:row>42</xdr:row>
                    <xdr:rowOff>9525</xdr:rowOff>
                  </from>
                  <to>
                    <xdr:col>9</xdr:col>
                    <xdr:colOff>9525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68" r:id="rId51" name="Option Button 124">
              <controlPr defaultSize="0" autoFill="0" autoLine="0" autoPict="0">
                <anchor moveWithCells="1">
                  <from>
                    <xdr:col>9</xdr:col>
                    <xdr:colOff>76200</xdr:colOff>
                    <xdr:row>42</xdr:row>
                    <xdr:rowOff>9525</xdr:rowOff>
                  </from>
                  <to>
                    <xdr:col>10</xdr:col>
                    <xdr:colOff>161925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69" r:id="rId52" name="Group Box 125">
              <controlPr defaultSize="0" print="0" autoFill="0" autoPict="0">
                <anchor moveWithCells="1">
                  <from>
                    <xdr:col>7</xdr:col>
                    <xdr:colOff>647700</xdr:colOff>
                    <xdr:row>42</xdr:row>
                    <xdr:rowOff>0</xdr:rowOff>
                  </from>
                  <to>
                    <xdr:col>11</xdr:col>
                    <xdr:colOff>28575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12" r:id="rId53" name="Option Button 68">
              <controlPr defaultSize="0" autoFill="0" autoLine="0" autoPict="0">
                <anchor moveWithCells="1">
                  <from>
                    <xdr:col>16</xdr:col>
                    <xdr:colOff>704850</xdr:colOff>
                    <xdr:row>32</xdr:row>
                    <xdr:rowOff>190500</xdr:rowOff>
                  </from>
                  <to>
                    <xdr:col>18</xdr:col>
                    <xdr:colOff>19050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92" r:id="rId54" name="Option Button 48">
              <controlPr defaultSize="0" autoFill="0" autoLine="0" autoPict="0">
                <anchor moveWithCells="1">
                  <from>
                    <xdr:col>7</xdr:col>
                    <xdr:colOff>704850</xdr:colOff>
                    <xdr:row>25</xdr:row>
                    <xdr:rowOff>9525</xdr:rowOff>
                  </from>
                  <to>
                    <xdr:col>9</xdr:col>
                    <xdr:colOff>19050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98" r:id="rId55" name="Group Box 54">
              <controlPr defaultSize="0" print="0" autoFill="0" autoPict="0">
                <anchor moveWithCells="1">
                  <from>
                    <xdr:col>7</xdr:col>
                    <xdr:colOff>657225</xdr:colOff>
                    <xdr:row>24</xdr:row>
                    <xdr:rowOff>180975</xdr:rowOff>
                  </from>
                  <to>
                    <xdr:col>11</xdr:col>
                    <xdr:colOff>38100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72" r:id="rId56" name="ResetButton">
              <controlPr defaultSize="0" print="0" autoFill="0" autoPict="0" macro="[0]!Penaltyschiessen_Print">
                <anchor moveWithCells="1">
                  <from>
                    <xdr:col>23</xdr:col>
                    <xdr:colOff>9525</xdr:colOff>
                    <xdr:row>2</xdr:row>
                    <xdr:rowOff>0</xdr:rowOff>
                  </from>
                  <to>
                    <xdr:col>25</xdr:col>
                    <xdr:colOff>0</xdr:colOff>
                    <xdr:row>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75" r:id="rId57" name="Button 131">
              <controlPr defaultSize="0" print="0" autoFill="0" autoPict="0" macro="[0]!Penaltyschiessen_Checkboxes">
                <anchor moveWithCells="1">
                  <from>
                    <xdr:col>23</xdr:col>
                    <xdr:colOff>9525</xdr:colOff>
                    <xdr:row>7</xdr:row>
                    <xdr:rowOff>0</xdr:rowOff>
                  </from>
                  <to>
                    <xdr:col>25</xdr:col>
                    <xdr:colOff>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91" r:id="rId58" name="Group Box 47">
              <controlPr defaultSize="0" print="0" autoFill="0" autoPict="0">
                <anchor moveWithCells="1">
                  <from>
                    <xdr:col>0</xdr:col>
                    <xdr:colOff>371475</xdr:colOff>
                    <xdr:row>12</xdr:row>
                    <xdr:rowOff>76200</xdr:rowOff>
                  </from>
                  <to>
                    <xdr:col>20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07" r:id="rId59" name="Group Box 63">
              <controlPr defaultSize="0" print="0" autoFill="0" autoPict="0">
                <anchor moveWithCells="1">
                  <from>
                    <xdr:col>16</xdr:col>
                    <xdr:colOff>657225</xdr:colOff>
                    <xdr:row>24</xdr:row>
                    <xdr:rowOff>180975</xdr:rowOff>
                  </from>
                  <to>
                    <xdr:col>20</xdr:col>
                    <xdr:colOff>38100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08" r:id="rId60" name="Group Box 64">
              <controlPr defaultSize="0" print="0" autoFill="0" autoPict="0">
                <anchor moveWithCells="1">
                  <from>
                    <xdr:col>16</xdr:col>
                    <xdr:colOff>657225</xdr:colOff>
                    <xdr:row>26</xdr:row>
                    <xdr:rowOff>0</xdr:rowOff>
                  </from>
                  <to>
                    <xdr:col>20</xdr:col>
                    <xdr:colOff>38100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09" r:id="rId61" name="Group Box 65">
              <controlPr defaultSize="0" print="0" autoFill="0" autoPict="0">
                <anchor moveWithCells="1">
                  <from>
                    <xdr:col>16</xdr:col>
                    <xdr:colOff>657225</xdr:colOff>
                    <xdr:row>27</xdr:row>
                    <xdr:rowOff>9525</xdr:rowOff>
                  </from>
                  <to>
                    <xdr:col>20</xdr:col>
                    <xdr:colOff>38100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14" r:id="rId62" name="Group Box 70">
              <controlPr defaultSize="0" print="0" autoFill="0" autoPict="0">
                <anchor moveWithCells="1">
                  <from>
                    <xdr:col>16</xdr:col>
                    <xdr:colOff>657225</xdr:colOff>
                    <xdr:row>31</xdr:row>
                    <xdr:rowOff>180975</xdr:rowOff>
                  </from>
                  <to>
                    <xdr:col>20</xdr:col>
                    <xdr:colOff>38100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15" r:id="rId63" name="Group Box 71">
              <controlPr defaultSize="0" print="0" autoFill="0" autoPict="0">
                <anchor moveWithCells="1">
                  <from>
                    <xdr:col>16</xdr:col>
                    <xdr:colOff>657225</xdr:colOff>
                    <xdr:row>32</xdr:row>
                    <xdr:rowOff>190500</xdr:rowOff>
                  </from>
                  <to>
                    <xdr:col>20</xdr:col>
                    <xdr:colOff>38100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44" r:id="rId64" name="Group Box 100">
              <controlPr defaultSize="0" print="0" autoFill="0" autoPict="0">
                <anchor moveWithCells="1">
                  <from>
                    <xdr:col>16</xdr:col>
                    <xdr:colOff>647700</xdr:colOff>
                    <xdr:row>37</xdr:row>
                    <xdr:rowOff>180975</xdr:rowOff>
                  </from>
                  <to>
                    <xdr:col>20</xdr:col>
                    <xdr:colOff>28575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45" r:id="rId65" name="Group Box 101">
              <controlPr defaultSize="0" print="0" autoFill="0" autoPict="0">
                <anchor moveWithCells="1">
                  <from>
                    <xdr:col>16</xdr:col>
                    <xdr:colOff>647700</xdr:colOff>
                    <xdr:row>39</xdr:row>
                    <xdr:rowOff>0</xdr:rowOff>
                  </from>
                  <to>
                    <xdr:col>20</xdr:col>
                    <xdr:colOff>28575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50" r:id="rId66" name="Group Box 106">
              <controlPr defaultSize="0" print="0" autoFill="0" autoPict="0">
                <anchor moveWithCells="1">
                  <from>
                    <xdr:col>16</xdr:col>
                    <xdr:colOff>647700</xdr:colOff>
                    <xdr:row>39</xdr:row>
                    <xdr:rowOff>180975</xdr:rowOff>
                  </from>
                  <to>
                    <xdr:col>20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51" r:id="rId67" name="Group Box 107">
              <controlPr defaultSize="0" print="0" autoFill="0" autoPict="0">
                <anchor moveWithCells="1">
                  <from>
                    <xdr:col>16</xdr:col>
                    <xdr:colOff>647700</xdr:colOff>
                    <xdr:row>41</xdr:row>
                    <xdr:rowOff>0</xdr:rowOff>
                  </from>
                  <to>
                    <xdr:col>20</xdr:col>
                    <xdr:colOff>28575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54" r:id="rId68" name="Group Box 110">
              <controlPr defaultSize="0" print="0" autoFill="0" autoPict="0">
                <anchor moveWithCells="1">
                  <from>
                    <xdr:col>16</xdr:col>
                    <xdr:colOff>647700</xdr:colOff>
                    <xdr:row>42</xdr:row>
                    <xdr:rowOff>0</xdr:rowOff>
                  </from>
                  <to>
                    <xdr:col>20</xdr:col>
                    <xdr:colOff>28575</xdr:colOff>
                    <xdr:row>43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Errors" priority="119" id="{C01C0079-D56D-4D93-8860-20DE9E4480E0}">
            <xm:f>ISERROR(Zusatzblatt!AB10)</xm:f>
            <x14:dxf>
              <fill>
                <patternFill>
                  <bgColor rgb="FFFF0000"/>
                </patternFill>
              </fill>
            </x14:dxf>
          </x14:cfRule>
          <xm:sqref>W10:Z10 W12:Z40 W11 Z11</xm:sqref>
        </x14:conditionalFormatting>
        <x14:conditionalFormatting xmlns:xm="http://schemas.microsoft.com/office/excel/2006/main">
          <x14:cfRule type="containsErrors" priority="142" id="{C01C0079-D56D-4D93-8860-20DE9E4480E0}">
            <xm:f>ISERROR(Zusatzblatt!AB42)</xm:f>
            <x14:dxf>
              <fill>
                <patternFill>
                  <bgColor rgb="FFFF0000"/>
                </patternFill>
              </fill>
            </x14:dxf>
          </x14:cfRule>
          <xm:sqref>W41:Z1048576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466AA7D-78A4-4BD1-9D18-AE5245B577A4}">
          <x14:formula1>
            <xm:f>Club2!$A$10:$A$11</xm:f>
          </x14:formula1>
          <xm:sqref>N21</xm:sqref>
        </x14:dataValidation>
        <x14:dataValidation type="list" allowBlank="1" showInputMessage="1" showErrorMessage="1" xr:uid="{8B6F7AEF-8755-497C-814F-7A46EE644990}">
          <x14:formula1>
            <xm:f>Club1!$A$10:$A$11</xm:f>
          </x14:formula1>
          <xm:sqref>D21:E21</xm:sqref>
        </x14:dataValidation>
        <x14:dataValidation type="list" allowBlank="1" showInputMessage="1" showErrorMessage="1" xr:uid="{EAD6B03E-1AFC-4C64-A8E7-670F0D56659B}">
          <x14:formula1>
            <xm:f>Club1!$A$8:$A$25</xm:f>
          </x14:formula1>
          <xm:sqref>D26:E28 D33:E34</xm:sqref>
        </x14:dataValidation>
        <x14:dataValidation type="list" allowBlank="1" showInputMessage="1" showErrorMessage="1" xr:uid="{766E928D-390C-44F5-9676-B5072AEA4BEB}">
          <x14:formula1>
            <xm:f>Club2!$A$8:$A$25</xm:f>
          </x14:formula1>
          <xm:sqref>N26:N28 N33:N34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0CB12-7EB6-4975-A111-3B0A0E170CD0}">
  <sheetPr codeName="Tabelle18">
    <tabColor rgb="FF00B0F0"/>
    <pageSetUpPr fitToPage="1"/>
  </sheetPr>
  <dimension ref="A1:AB61"/>
  <sheetViews>
    <sheetView showGridLines="0" showRowColHeaders="0" zoomScale="150" zoomScaleNormal="150" workbookViewId="0">
      <selection activeCell="Q28" sqref="Q28:R28"/>
    </sheetView>
  </sheetViews>
  <sheetFormatPr baseColWidth="10" defaultColWidth="10.7109375" defaultRowHeight="15"/>
  <cols>
    <col min="1" max="1" width="5.7109375" style="10" customWidth="1"/>
    <col min="2" max="2" width="1.42578125" style="10" customWidth="1"/>
    <col min="3" max="3" width="5.7109375" style="10" customWidth="1"/>
    <col min="4" max="4" width="8.28515625" style="10" customWidth="1"/>
    <col min="5" max="5" width="1.42578125" style="10" customWidth="1"/>
    <col min="6" max="6" width="10.7109375" style="10"/>
    <col min="7" max="7" width="1.42578125" style="10" customWidth="1"/>
    <col min="8" max="8" width="10.7109375" style="10"/>
    <col min="9" max="9" width="5" style="10" customWidth="1"/>
    <col min="10" max="10" width="1.42578125" style="10" customWidth="1"/>
    <col min="11" max="11" width="10.7109375" style="10"/>
    <col min="12" max="12" width="5.85546875" style="10" customWidth="1"/>
    <col min="13" max="13" width="1.28515625" style="10" customWidth="1"/>
    <col min="14" max="15" width="8.42578125" style="10" customWidth="1"/>
    <col min="16" max="16" width="1.28515625" style="10" customWidth="1"/>
    <col min="17" max="18" width="8.42578125" style="10" customWidth="1"/>
    <col min="19" max="19" width="6.28515625" style="10" customWidth="1"/>
    <col min="20" max="20" width="3.42578125" style="10" customWidth="1"/>
    <col min="21" max="21" width="1.42578125" style="10" customWidth="1"/>
    <col min="22" max="22" width="10.7109375" style="10" customWidth="1"/>
    <col min="23" max="23" width="11.7109375" style="10" customWidth="1"/>
    <col min="24" max="24" width="1.5703125" style="10" customWidth="1"/>
    <col min="25" max="26" width="10.7109375" style="10"/>
    <col min="27" max="28" width="10.7109375" style="10" customWidth="1"/>
    <col min="29" max="16384" width="10.7109375" style="10"/>
  </cols>
  <sheetData>
    <row r="1" spans="1:28" ht="23.25" customHeight="1">
      <c r="A1" s="506" t="s">
        <v>174</v>
      </c>
      <c r="B1" s="506"/>
      <c r="C1" s="506"/>
      <c r="D1" s="506"/>
      <c r="E1" s="506"/>
      <c r="F1" s="506"/>
      <c r="G1" s="506"/>
      <c r="H1" s="506"/>
      <c r="I1" s="506"/>
      <c r="J1" s="506"/>
      <c r="K1" s="506"/>
      <c r="L1" s="506"/>
      <c r="M1" s="95"/>
      <c r="U1" s="39"/>
      <c r="V1" s="229" t="s">
        <v>127</v>
      </c>
      <c r="W1" s="229"/>
      <c r="X1" s="42"/>
      <c r="AA1" s="1"/>
      <c r="AB1" s="1"/>
    </row>
    <row r="2" spans="1:28" ht="12.75" customHeight="1">
      <c r="A2" s="506"/>
      <c r="B2" s="506"/>
      <c r="C2" s="506"/>
      <c r="D2" s="506"/>
      <c r="E2" s="506"/>
      <c r="F2" s="506"/>
      <c r="G2" s="506"/>
      <c r="H2" s="506"/>
      <c r="I2" s="506"/>
      <c r="J2" s="506"/>
      <c r="K2" s="506"/>
      <c r="L2" s="506"/>
      <c r="M2" s="95"/>
      <c r="U2" s="40"/>
      <c r="V2" s="37"/>
      <c r="W2" s="37"/>
      <c r="X2" s="43"/>
    </row>
    <row r="3" spans="1:28" ht="18" customHeight="1">
      <c r="A3" s="451" t="s">
        <v>10</v>
      </c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34"/>
      <c r="U3" s="40"/>
      <c r="V3" s="37"/>
      <c r="W3" s="37"/>
      <c r="X3" s="43"/>
    </row>
    <row r="4" spans="1:28" ht="15.75" thickBot="1">
      <c r="B4" s="11"/>
      <c r="C4" s="11"/>
      <c r="U4" s="41"/>
      <c r="V4" s="38"/>
      <c r="W4" s="38"/>
      <c r="X4" s="44"/>
    </row>
    <row r="5" spans="1:28" ht="15.75">
      <c r="B5" s="11"/>
      <c r="C5" s="11"/>
      <c r="U5" s="39"/>
      <c r="V5" s="229" t="s">
        <v>184</v>
      </c>
      <c r="W5" s="229"/>
      <c r="X5" s="42"/>
    </row>
    <row r="6" spans="1:28">
      <c r="B6" s="11"/>
      <c r="C6" s="11"/>
      <c r="U6" s="40"/>
      <c r="V6" s="37"/>
      <c r="W6" s="37"/>
      <c r="X6" s="43"/>
    </row>
    <row r="7" spans="1:28" ht="15.75" thickBot="1">
      <c r="B7" s="11"/>
      <c r="C7" s="11"/>
      <c r="U7" s="41"/>
      <c r="V7" s="38"/>
      <c r="W7" s="38"/>
      <c r="X7" s="44"/>
    </row>
    <row r="8" spans="1:28" ht="17.25" customHeight="1">
      <c r="B8" s="453" t="str">
        <f>IF(Spielbericht!B13="","",Spielbericht!B13)</f>
        <v>Düsseldorf</v>
      </c>
      <c r="C8" s="453"/>
      <c r="D8" s="453"/>
      <c r="E8" s="453"/>
      <c r="F8" s="453"/>
      <c r="H8" s="448" t="str">
        <f ca="1">IF(Spielbericht!G9="","",Spielbericht!G9)</f>
        <v/>
      </c>
      <c r="I8" s="448"/>
      <c r="K8" s="448" t="str">
        <f>IF(Spielbericht!F13="","",Spielbericht!F13)</f>
        <v/>
      </c>
      <c r="L8" s="448"/>
      <c r="N8" s="552" t="s">
        <v>145</v>
      </c>
      <c r="O8" s="552"/>
      <c r="P8" s="552"/>
      <c r="Q8" s="552"/>
      <c r="R8" s="552"/>
      <c r="S8" s="447">
        <f ca="1">YEAR(TODAY())</f>
        <v>2025</v>
      </c>
    </row>
    <row r="9" spans="1:28" ht="18" customHeight="1">
      <c r="B9" s="519" t="s">
        <v>11</v>
      </c>
      <c r="C9" s="519"/>
      <c r="D9" s="519"/>
      <c r="E9" s="519"/>
      <c r="F9" s="519"/>
      <c r="H9" s="456" t="s">
        <v>58</v>
      </c>
      <c r="I9" s="456"/>
      <c r="K9" s="456" t="s">
        <v>12</v>
      </c>
      <c r="L9" s="456"/>
      <c r="M9" s="93"/>
      <c r="N9" s="460"/>
      <c r="O9" s="460"/>
      <c r="P9" s="460"/>
      <c r="Q9" s="460"/>
      <c r="R9" s="460"/>
      <c r="S9" s="447"/>
      <c r="V9" s="89" t="s">
        <v>190</v>
      </c>
      <c r="W9" s="91" t="s">
        <v>306</v>
      </c>
    </row>
    <row r="10" spans="1:28" ht="12.75" customHeight="1">
      <c r="B10" s="94"/>
      <c r="C10" s="94"/>
      <c r="D10" s="94"/>
      <c r="E10" s="94"/>
      <c r="F10" s="94"/>
      <c r="H10" s="56"/>
      <c r="I10" s="56"/>
      <c r="K10" s="56"/>
      <c r="L10" s="56"/>
      <c r="M10" s="93"/>
      <c r="N10" s="460"/>
      <c r="O10" s="460"/>
      <c r="P10" s="460"/>
      <c r="Q10" s="460"/>
      <c r="R10" s="460"/>
      <c r="S10" s="447"/>
    </row>
    <row r="11" spans="1:28" ht="20.25">
      <c r="B11" s="455" t="str">
        <f ca="1">IF(Spielbericht!C9="","",Spielbericht!C9)</f>
        <v/>
      </c>
      <c r="C11" s="455"/>
      <c r="D11" s="455"/>
      <c r="E11" s="455"/>
      <c r="F11" s="455"/>
      <c r="G11" s="517" t="s">
        <v>13</v>
      </c>
      <c r="H11" s="517"/>
      <c r="I11" s="518" t="str">
        <f ca="1">IF(Spielbericht!C11="","",Spielbericht!C11)</f>
        <v/>
      </c>
      <c r="J11" s="518"/>
      <c r="K11" s="518"/>
      <c r="L11" s="518"/>
      <c r="N11" s="460"/>
      <c r="O11" s="460"/>
      <c r="P11" s="460"/>
      <c r="Q11" s="460"/>
      <c r="R11" s="460"/>
      <c r="S11" s="447"/>
    </row>
    <row r="12" spans="1:28" ht="21.75" customHeight="1" thickBot="1">
      <c r="B12" s="519" t="s">
        <v>14</v>
      </c>
      <c r="C12" s="519"/>
      <c r="D12" s="519"/>
      <c r="E12" s="519"/>
      <c r="F12" s="519"/>
      <c r="G12" s="94"/>
      <c r="H12" s="12"/>
      <c r="I12" s="519" t="s">
        <v>15</v>
      </c>
      <c r="J12" s="519"/>
      <c r="K12" s="519"/>
      <c r="L12" s="519"/>
      <c r="M12" s="93"/>
      <c r="N12" s="460"/>
      <c r="O12" s="460"/>
      <c r="P12" s="460"/>
      <c r="Q12" s="460"/>
      <c r="R12" s="460"/>
      <c r="S12" s="447"/>
    </row>
    <row r="13" spans="1:28" ht="11.25" customHeight="1" thickBot="1">
      <c r="B13" s="67" t="str">
        <f>IF(Setup!$B$8="Meisterschaft","X","")</f>
        <v>X</v>
      </c>
      <c r="C13" s="68" t="s">
        <v>169</v>
      </c>
      <c r="D13" s="68"/>
      <c r="E13" s="67" t="str">
        <f>IF(Setup!$B$8="Pokal","X","")</f>
        <v/>
      </c>
      <c r="F13" s="68" t="s">
        <v>171</v>
      </c>
      <c r="G13" s="67" t="str">
        <f>IF(Setup!$B$8="Turnier","X","")</f>
        <v/>
      </c>
      <c r="H13" s="68" t="s">
        <v>172</v>
      </c>
      <c r="I13" s="68"/>
      <c r="J13" s="64" t="str">
        <f>IF(OR(Setup!$B$8="Freundschaft",Setup!$B$8="Sonstiges"),"X","")</f>
        <v/>
      </c>
      <c r="K13" s="68" t="s">
        <v>173</v>
      </c>
      <c r="L13" s="68"/>
      <c r="M13" s="13"/>
      <c r="N13" s="460"/>
      <c r="O13" s="460"/>
      <c r="P13" s="460"/>
      <c r="Q13" s="460"/>
      <c r="R13" s="460"/>
      <c r="S13" s="447"/>
    </row>
    <row r="14" spans="1:28" ht="6.75" customHeight="1">
      <c r="G14" s="94"/>
      <c r="H14" s="14"/>
      <c r="I14" s="14"/>
      <c r="M14" s="13"/>
    </row>
    <row r="15" spans="1:28" ht="18.75">
      <c r="B15" s="528" t="s">
        <v>182</v>
      </c>
      <c r="C15" s="528"/>
      <c r="D15" s="528"/>
      <c r="E15" s="528"/>
      <c r="F15" s="528"/>
      <c r="G15" s="528"/>
      <c r="H15" s="528"/>
      <c r="I15" s="528"/>
      <c r="J15" s="528"/>
      <c r="K15" s="528"/>
      <c r="L15" s="528"/>
      <c r="M15" s="48"/>
      <c r="O15" s="69"/>
      <c r="P15" s="529" t="s">
        <v>133</v>
      </c>
      <c r="Q15" s="530"/>
      <c r="R15" s="70" t="str">
        <f>IF(Spielbericht!F15="","",Spielbericht!F15)</f>
        <v/>
      </c>
      <c r="S15" s="15"/>
    </row>
    <row r="16" spans="1:28" ht="7.5" customHeight="1">
      <c r="B16" s="47"/>
      <c r="C16" s="47"/>
      <c r="D16" s="47"/>
      <c r="E16" s="47"/>
      <c r="F16" s="47"/>
      <c r="G16" s="47"/>
      <c r="H16" s="47"/>
      <c r="I16" s="47"/>
      <c r="J16" s="47"/>
      <c r="L16" s="47"/>
      <c r="M16" s="47"/>
      <c r="N16" s="47"/>
      <c r="O16" s="47"/>
      <c r="P16" s="47"/>
      <c r="Q16" s="47"/>
      <c r="R16" s="47"/>
    </row>
    <row r="17" spans="1:25">
      <c r="B17" s="557" t="str">
        <f>IF(K17="","",Setup!G6&amp;", "&amp;Setup!H6&amp;" / "&amp;Setup!F6)</f>
        <v/>
      </c>
      <c r="C17" s="557"/>
      <c r="D17" s="557"/>
      <c r="E17" s="557"/>
      <c r="F17" s="557"/>
      <c r="G17" s="557"/>
      <c r="H17" s="557"/>
      <c r="I17" s="557"/>
      <c r="J17" s="36"/>
      <c r="K17" s="560" t="str">
        <f>IF(Setup!E6="","",Setup!E6)</f>
        <v/>
      </c>
      <c r="L17" s="560"/>
      <c r="M17" s="35"/>
      <c r="N17" s="531"/>
      <c r="O17" s="531"/>
      <c r="P17" s="531"/>
      <c r="Q17" s="531"/>
      <c r="R17" s="531"/>
    </row>
    <row r="18" spans="1:25">
      <c r="B18" s="553" t="s">
        <v>149</v>
      </c>
      <c r="C18" s="553"/>
      <c r="D18" s="553"/>
      <c r="E18" s="553"/>
      <c r="F18" s="553"/>
      <c r="G18" s="553"/>
      <c r="H18" s="553"/>
      <c r="I18" s="553"/>
      <c r="J18" s="36"/>
      <c r="K18" s="553" t="s">
        <v>53</v>
      </c>
      <c r="L18" s="553"/>
      <c r="M18" s="35"/>
      <c r="N18" s="553" t="s">
        <v>150</v>
      </c>
      <c r="O18" s="553"/>
      <c r="P18" s="553"/>
      <c r="Q18" s="553"/>
      <c r="R18" s="553"/>
    </row>
    <row r="19" spans="1:25" ht="7.5" customHeight="1">
      <c r="B19" s="35"/>
      <c r="C19" s="35"/>
      <c r="D19" s="36"/>
      <c r="E19" s="36"/>
      <c r="F19" s="36"/>
      <c r="G19" s="36"/>
      <c r="H19" s="36"/>
      <c r="I19" s="36"/>
      <c r="J19" s="36"/>
      <c r="K19" s="92"/>
      <c r="L19" s="35"/>
      <c r="M19" s="35"/>
      <c r="N19" s="35"/>
      <c r="O19" s="35"/>
      <c r="P19" s="35"/>
      <c r="Q19" s="35"/>
      <c r="R19" s="35"/>
      <c r="U19" s="27"/>
    </row>
    <row r="20" spans="1:25">
      <c r="A20" s="9"/>
      <c r="B20" s="557" t="str">
        <f>IF(K20="","",Setup!G7&amp;", "&amp;Setup!H7&amp;" / "&amp;Setup!F7)</f>
        <v/>
      </c>
      <c r="C20" s="557"/>
      <c r="D20" s="557"/>
      <c r="E20" s="557"/>
      <c r="F20" s="557"/>
      <c r="G20" s="557"/>
      <c r="H20" s="557"/>
      <c r="I20" s="557"/>
      <c r="J20" s="36"/>
      <c r="K20" s="560" t="str">
        <f>IF(Setup!E7="","",Setup!E7)</f>
        <v/>
      </c>
      <c r="L20" s="560"/>
      <c r="M20" s="35"/>
      <c r="N20" s="531"/>
      <c r="O20" s="531"/>
      <c r="P20" s="531"/>
      <c r="Q20" s="531"/>
      <c r="R20" s="531"/>
      <c r="Y20" s="30"/>
    </row>
    <row r="21" spans="1:25">
      <c r="A21" s="9"/>
      <c r="B21" s="553" t="s">
        <v>151</v>
      </c>
      <c r="C21" s="553"/>
      <c r="D21" s="553"/>
      <c r="E21" s="553"/>
      <c r="F21" s="553"/>
      <c r="G21" s="553"/>
      <c r="H21" s="553"/>
      <c r="I21" s="553"/>
      <c r="J21" s="36"/>
      <c r="K21" s="553" t="s">
        <v>53</v>
      </c>
      <c r="L21" s="553"/>
      <c r="M21" s="35"/>
      <c r="N21" s="553" t="s">
        <v>150</v>
      </c>
      <c r="O21" s="553"/>
      <c r="P21" s="553"/>
      <c r="Q21" s="553"/>
      <c r="R21" s="553"/>
    </row>
    <row r="22" spans="1:25" ht="7.5" customHeight="1">
      <c r="A22" s="9"/>
      <c r="B22" s="9"/>
      <c r="C22" s="9"/>
      <c r="D22" s="35"/>
      <c r="E22" s="35"/>
      <c r="F22" s="35"/>
      <c r="G22" s="35"/>
      <c r="H22" s="35"/>
      <c r="I22" s="35"/>
      <c r="J22" s="35"/>
      <c r="K22" s="92"/>
      <c r="L22" s="35"/>
      <c r="M22" s="35"/>
      <c r="N22" s="35"/>
      <c r="O22" s="35"/>
      <c r="P22" s="35"/>
      <c r="Q22" s="35"/>
      <c r="R22" s="35"/>
    </row>
    <row r="23" spans="1:25">
      <c r="A23" s="9"/>
      <c r="B23" s="531"/>
      <c r="C23" s="531"/>
      <c r="D23" s="531"/>
      <c r="E23" s="531"/>
      <c r="F23" s="531"/>
      <c r="G23" s="531"/>
      <c r="H23" s="531"/>
      <c r="I23" s="531"/>
      <c r="J23" s="36"/>
      <c r="K23" s="531"/>
      <c r="L23" s="531"/>
      <c r="M23" s="35"/>
      <c r="N23" s="531"/>
      <c r="O23" s="531"/>
      <c r="P23" s="531"/>
      <c r="Q23" s="531"/>
      <c r="R23" s="531"/>
    </row>
    <row r="24" spans="1:25">
      <c r="A24" s="9"/>
      <c r="B24" s="553" t="s">
        <v>152</v>
      </c>
      <c r="C24" s="553"/>
      <c r="D24" s="553"/>
      <c r="E24" s="553"/>
      <c r="F24" s="553"/>
      <c r="G24" s="553"/>
      <c r="H24" s="553"/>
      <c r="I24" s="553"/>
      <c r="J24" s="36"/>
      <c r="K24" s="553" t="s">
        <v>52</v>
      </c>
      <c r="L24" s="553"/>
      <c r="M24" s="35"/>
      <c r="N24" s="553" t="s">
        <v>150</v>
      </c>
      <c r="O24" s="553"/>
      <c r="P24" s="553"/>
      <c r="Q24" s="553"/>
      <c r="R24" s="553"/>
    </row>
    <row r="25" spans="1:25">
      <c r="A25" s="9"/>
      <c r="B25" s="9"/>
      <c r="C25" s="9"/>
      <c r="D25" s="35"/>
      <c r="E25" s="35"/>
      <c r="F25" s="35"/>
      <c r="G25" s="35"/>
      <c r="H25" s="35"/>
      <c r="I25" s="35"/>
      <c r="J25" s="35"/>
      <c r="K25" s="92"/>
      <c r="L25" s="35"/>
      <c r="M25" s="35"/>
      <c r="N25" s="35"/>
      <c r="O25" s="35"/>
      <c r="P25" s="35"/>
      <c r="Q25" s="35"/>
      <c r="R25" s="35"/>
    </row>
    <row r="26" spans="1:25" ht="18.75">
      <c r="B26" s="462" t="s">
        <v>153</v>
      </c>
      <c r="C26" s="462"/>
      <c r="D26" s="462"/>
      <c r="E26" s="462"/>
      <c r="F26" s="462"/>
      <c r="G26" s="462"/>
      <c r="H26" s="462"/>
      <c r="I26" s="462"/>
      <c r="J26" s="462"/>
      <c r="K26" s="462"/>
      <c r="L26" s="462"/>
      <c r="M26" s="462"/>
      <c r="N26" s="462"/>
      <c r="O26" s="462"/>
      <c r="P26" s="462"/>
      <c r="Q26" s="462"/>
      <c r="R26" s="462"/>
    </row>
    <row r="27" spans="1:25" ht="7.5" customHeight="1">
      <c r="B27" s="35"/>
      <c r="C27" s="35"/>
      <c r="D27" s="36"/>
      <c r="E27" s="36"/>
      <c r="F27" s="36"/>
      <c r="G27" s="36"/>
      <c r="H27" s="36"/>
      <c r="I27" s="36"/>
      <c r="J27" s="36"/>
      <c r="K27" s="92"/>
      <c r="M27" s="35"/>
      <c r="N27" s="35"/>
      <c r="O27" s="35"/>
      <c r="P27" s="35"/>
      <c r="Q27" s="35"/>
      <c r="R27" s="35"/>
    </row>
    <row r="28" spans="1:25" ht="18.75">
      <c r="B28" s="560" t="str">
        <f>IF(K28="","",VLOOKUP(K28,Gesamt!A2:E37,4,FALSE)&amp;", "&amp;VLOOKUP(K28,Gesamt!A2:E37,5,FALSE)&amp;" / "&amp;VLOOKUP(K28,Gesamt!A2:F37,6,FALSE))</f>
        <v/>
      </c>
      <c r="C28" s="560"/>
      <c r="D28" s="560"/>
      <c r="E28" s="560"/>
      <c r="F28" s="560"/>
      <c r="G28" s="560"/>
      <c r="H28" s="560"/>
      <c r="I28" s="560"/>
      <c r="J28" s="48"/>
      <c r="K28" s="561"/>
      <c r="L28" s="561"/>
      <c r="M28" s="48"/>
      <c r="N28" s="557" t="str">
        <f>IF(K28="","",VLOOKUP(K28,Gesamt!A2:E37,2,FALSE))</f>
        <v/>
      </c>
      <c r="O28" s="557"/>
      <c r="P28" s="48"/>
      <c r="Q28" s="556"/>
      <c r="R28" s="556"/>
    </row>
    <row r="29" spans="1:25" ht="15" customHeight="1">
      <c r="B29" s="558" t="s">
        <v>154</v>
      </c>
      <c r="C29" s="558"/>
      <c r="D29" s="558"/>
      <c r="E29" s="558"/>
      <c r="F29" s="558"/>
      <c r="G29" s="558"/>
      <c r="H29" s="558"/>
      <c r="I29" s="558"/>
      <c r="J29" s="47"/>
      <c r="K29" s="558" t="s">
        <v>53</v>
      </c>
      <c r="L29" s="558"/>
      <c r="M29" s="47"/>
      <c r="N29" s="558" t="s">
        <v>51</v>
      </c>
      <c r="O29" s="558"/>
      <c r="P29" s="47"/>
      <c r="Q29" s="532" t="s">
        <v>155</v>
      </c>
      <c r="R29" s="532"/>
    </row>
    <row r="30" spans="1:25" ht="10.5" customHeight="1">
      <c r="B30" s="559"/>
      <c r="C30" s="559"/>
      <c r="D30" s="559"/>
      <c r="E30" s="559"/>
      <c r="F30" s="559"/>
      <c r="G30" s="559"/>
      <c r="H30" s="559"/>
      <c r="I30" s="559"/>
      <c r="J30" s="36"/>
      <c r="K30" s="559"/>
      <c r="L30" s="559"/>
      <c r="M30" s="35"/>
      <c r="N30" s="559"/>
      <c r="O30" s="559"/>
      <c r="P30" s="35"/>
      <c r="Q30" s="532"/>
      <c r="R30" s="532"/>
    </row>
    <row r="31" spans="1:25">
      <c r="B31" s="35"/>
      <c r="C31" s="35"/>
      <c r="D31" s="36"/>
      <c r="E31" s="36"/>
      <c r="F31" s="36"/>
      <c r="G31" s="36"/>
      <c r="H31" s="36"/>
      <c r="I31" s="36"/>
      <c r="J31" s="36"/>
      <c r="L31" s="35"/>
      <c r="M31" s="35"/>
      <c r="N31" s="35"/>
      <c r="O31" s="35"/>
      <c r="P31" s="35"/>
      <c r="Q31" s="35"/>
      <c r="R31" s="35"/>
    </row>
    <row r="32" spans="1:25" ht="18.75">
      <c r="B32" s="462" t="s">
        <v>156</v>
      </c>
      <c r="C32" s="462"/>
      <c r="D32" s="462"/>
      <c r="E32" s="462"/>
      <c r="F32" s="462"/>
      <c r="G32" s="462"/>
      <c r="H32" s="462"/>
      <c r="I32" s="462"/>
      <c r="J32" s="462"/>
      <c r="K32" s="462"/>
      <c r="L32" s="462"/>
      <c r="M32" s="462"/>
      <c r="N32" s="462"/>
      <c r="O32" s="462"/>
      <c r="P32" s="462"/>
      <c r="Q32" s="462"/>
      <c r="R32" s="462"/>
    </row>
    <row r="33" spans="2:18" ht="7.5" customHeight="1">
      <c r="B33" s="35"/>
      <c r="C33" s="35"/>
      <c r="D33" s="36"/>
      <c r="E33" s="36"/>
      <c r="F33" s="36"/>
      <c r="G33" s="36"/>
      <c r="H33" s="36"/>
      <c r="I33" s="36"/>
      <c r="J33" s="36"/>
      <c r="L33" s="35"/>
      <c r="M33" s="35"/>
      <c r="N33" s="35"/>
      <c r="O33" s="35"/>
      <c r="P33" s="35"/>
      <c r="Q33" s="35"/>
      <c r="R33" s="35"/>
    </row>
    <row r="34" spans="2:18" ht="15" customHeight="1">
      <c r="B34" s="548" t="s">
        <v>158</v>
      </c>
      <c r="C34" s="548"/>
      <c r="D34" s="548"/>
      <c r="E34" s="548"/>
      <c r="F34" s="548"/>
      <c r="G34" s="548"/>
      <c r="H34" s="548"/>
      <c r="I34" s="548"/>
      <c r="J34" s="548"/>
      <c r="K34" s="548"/>
      <c r="L34" s="548"/>
      <c r="M34" s="548"/>
      <c r="N34" s="35"/>
      <c r="O34" s="35"/>
      <c r="P34" s="35"/>
      <c r="Q34" s="35"/>
      <c r="R34" s="35"/>
    </row>
    <row r="35" spans="2:18">
      <c r="B35" s="549" t="s">
        <v>159</v>
      </c>
      <c r="C35" s="549"/>
      <c r="D35" s="549"/>
      <c r="E35" s="549"/>
      <c r="F35" s="549"/>
      <c r="G35" s="551"/>
      <c r="H35" s="551"/>
      <c r="I35" s="551"/>
      <c r="J35" s="551"/>
      <c r="K35" s="551"/>
      <c r="L35" s="551"/>
      <c r="M35" s="551"/>
      <c r="N35" s="35"/>
      <c r="O35" s="35"/>
      <c r="P35" s="35"/>
      <c r="Q35" s="35"/>
      <c r="R35" s="35"/>
    </row>
    <row r="36" spans="2:18">
      <c r="B36" s="51"/>
      <c r="C36" s="51"/>
      <c r="D36" s="550" t="s">
        <v>160</v>
      </c>
      <c r="E36" s="550"/>
      <c r="F36" s="550"/>
      <c r="G36" s="550"/>
      <c r="H36" s="550"/>
      <c r="I36" s="550"/>
      <c r="J36" s="550"/>
      <c r="K36" s="550"/>
      <c r="L36" s="550"/>
      <c r="M36" s="550"/>
      <c r="N36" s="35"/>
      <c r="O36" s="35"/>
      <c r="P36" s="35"/>
      <c r="Q36" s="35"/>
      <c r="R36" s="35"/>
    </row>
    <row r="37" spans="2:18">
      <c r="B37" s="51"/>
      <c r="C37" s="51"/>
      <c r="D37" s="550" t="s">
        <v>161</v>
      </c>
      <c r="E37" s="550"/>
      <c r="F37" s="550"/>
      <c r="G37" s="550"/>
      <c r="H37" s="550"/>
      <c r="I37" s="550"/>
      <c r="J37" s="550"/>
      <c r="K37" s="550"/>
      <c r="L37" s="550"/>
      <c r="M37" s="550"/>
      <c r="N37" s="45"/>
      <c r="O37" s="45"/>
      <c r="P37" s="45"/>
      <c r="Q37" s="45"/>
      <c r="R37" s="45"/>
    </row>
    <row r="38" spans="2:18">
      <c r="B38" s="51"/>
      <c r="C38" s="51"/>
      <c r="D38" s="550" t="s">
        <v>162</v>
      </c>
      <c r="E38" s="550"/>
      <c r="F38" s="550"/>
      <c r="G38" s="550"/>
      <c r="H38" s="550"/>
      <c r="I38" s="550"/>
      <c r="J38" s="550"/>
      <c r="K38" s="550"/>
      <c r="L38" s="550"/>
      <c r="M38" s="550"/>
      <c r="N38" s="45"/>
      <c r="O38" s="45"/>
      <c r="P38" s="45"/>
      <c r="Q38" s="45"/>
      <c r="R38" s="45"/>
    </row>
    <row r="39" spans="2:18" ht="5.25" customHeight="1">
      <c r="B39" s="52"/>
      <c r="C39" s="52"/>
      <c r="D39" s="53"/>
      <c r="E39" s="53"/>
      <c r="F39" s="53"/>
      <c r="G39" s="53"/>
      <c r="H39" s="53"/>
      <c r="I39" s="53"/>
      <c r="J39" s="53"/>
      <c r="K39" s="54"/>
      <c r="L39" s="55"/>
      <c r="M39" s="55"/>
      <c r="N39" s="45"/>
      <c r="O39" s="45"/>
      <c r="P39" s="45"/>
      <c r="Q39" s="45"/>
      <c r="R39" s="45"/>
    </row>
    <row r="40" spans="2:18" ht="7.5" customHeight="1">
      <c r="B40" s="35"/>
      <c r="C40" s="35"/>
      <c r="D40" s="36"/>
      <c r="E40" s="36"/>
      <c r="F40" s="36"/>
      <c r="G40" s="36"/>
      <c r="H40" s="36"/>
      <c r="I40" s="36"/>
      <c r="J40" s="36"/>
      <c r="L40" s="45"/>
      <c r="M40" s="45"/>
      <c r="N40" s="45"/>
      <c r="O40" s="45"/>
      <c r="P40" s="45"/>
      <c r="Q40" s="45"/>
      <c r="R40" s="45"/>
    </row>
    <row r="41" spans="2:18">
      <c r="B41" s="538"/>
      <c r="C41" s="539"/>
      <c r="D41" s="539"/>
      <c r="E41" s="539"/>
      <c r="F41" s="539"/>
      <c r="G41" s="539"/>
      <c r="H41" s="539"/>
      <c r="I41" s="539"/>
      <c r="J41" s="539"/>
      <c r="K41" s="539"/>
      <c r="L41" s="539"/>
      <c r="M41" s="539"/>
      <c r="N41" s="539"/>
      <c r="O41" s="539"/>
      <c r="P41" s="539"/>
      <c r="Q41" s="539"/>
      <c r="R41" s="540"/>
    </row>
    <row r="42" spans="2:18">
      <c r="B42" s="541"/>
      <c r="C42" s="542"/>
      <c r="D42" s="542"/>
      <c r="E42" s="542"/>
      <c r="F42" s="542"/>
      <c r="G42" s="542"/>
      <c r="H42" s="542"/>
      <c r="I42" s="542"/>
      <c r="J42" s="542"/>
      <c r="K42" s="542"/>
      <c r="L42" s="542"/>
      <c r="M42" s="542"/>
      <c r="N42" s="542"/>
      <c r="O42" s="542"/>
      <c r="P42" s="542"/>
      <c r="Q42" s="542"/>
      <c r="R42" s="543"/>
    </row>
    <row r="43" spans="2:18">
      <c r="B43" s="541"/>
      <c r="C43" s="542"/>
      <c r="D43" s="542"/>
      <c r="E43" s="542"/>
      <c r="F43" s="542"/>
      <c r="G43" s="542"/>
      <c r="H43" s="542"/>
      <c r="I43" s="542"/>
      <c r="J43" s="542"/>
      <c r="K43" s="542"/>
      <c r="L43" s="542"/>
      <c r="M43" s="542"/>
      <c r="N43" s="542"/>
      <c r="O43" s="542"/>
      <c r="P43" s="542"/>
      <c r="Q43" s="542"/>
      <c r="R43" s="543"/>
    </row>
    <row r="44" spans="2:18">
      <c r="B44" s="541"/>
      <c r="C44" s="542"/>
      <c r="D44" s="542"/>
      <c r="E44" s="542"/>
      <c r="F44" s="542"/>
      <c r="G44" s="542"/>
      <c r="H44" s="542"/>
      <c r="I44" s="542"/>
      <c r="J44" s="542"/>
      <c r="K44" s="542"/>
      <c r="L44" s="542"/>
      <c r="M44" s="542"/>
      <c r="N44" s="542"/>
      <c r="O44" s="542"/>
      <c r="P44" s="542"/>
      <c r="Q44" s="542"/>
      <c r="R44" s="543"/>
    </row>
    <row r="45" spans="2:18">
      <c r="B45" s="541"/>
      <c r="C45" s="542"/>
      <c r="D45" s="542"/>
      <c r="E45" s="542"/>
      <c r="F45" s="542"/>
      <c r="G45" s="542"/>
      <c r="H45" s="542"/>
      <c r="I45" s="542"/>
      <c r="J45" s="542"/>
      <c r="K45" s="542"/>
      <c r="L45" s="542"/>
      <c r="M45" s="542"/>
      <c r="N45" s="542"/>
      <c r="O45" s="542"/>
      <c r="P45" s="542"/>
      <c r="Q45" s="542"/>
      <c r="R45" s="543"/>
    </row>
    <row r="46" spans="2:18">
      <c r="B46" s="541"/>
      <c r="C46" s="542"/>
      <c r="D46" s="542"/>
      <c r="E46" s="542"/>
      <c r="F46" s="542"/>
      <c r="G46" s="542"/>
      <c r="H46" s="542"/>
      <c r="I46" s="542"/>
      <c r="J46" s="542"/>
      <c r="K46" s="542"/>
      <c r="L46" s="542"/>
      <c r="M46" s="542"/>
      <c r="N46" s="542"/>
      <c r="O46" s="542"/>
      <c r="P46" s="542"/>
      <c r="Q46" s="542"/>
      <c r="R46" s="543"/>
    </row>
    <row r="47" spans="2:18" ht="18.75" customHeight="1">
      <c r="B47" s="541"/>
      <c r="C47" s="542"/>
      <c r="D47" s="542"/>
      <c r="E47" s="542"/>
      <c r="F47" s="542"/>
      <c r="G47" s="542"/>
      <c r="H47" s="542"/>
      <c r="I47" s="542"/>
      <c r="J47" s="542"/>
      <c r="K47" s="542"/>
      <c r="L47" s="542"/>
      <c r="M47" s="542"/>
      <c r="N47" s="542"/>
      <c r="O47" s="542"/>
      <c r="P47" s="542"/>
      <c r="Q47" s="542"/>
      <c r="R47" s="543"/>
    </row>
    <row r="48" spans="2:18">
      <c r="B48" s="541"/>
      <c r="C48" s="542"/>
      <c r="D48" s="542"/>
      <c r="E48" s="542"/>
      <c r="F48" s="542"/>
      <c r="G48" s="542"/>
      <c r="H48" s="542"/>
      <c r="I48" s="542"/>
      <c r="J48" s="542"/>
      <c r="K48" s="542"/>
      <c r="L48" s="542"/>
      <c r="M48" s="542"/>
      <c r="N48" s="542"/>
      <c r="O48" s="542"/>
      <c r="P48" s="542"/>
      <c r="Q48" s="542"/>
      <c r="R48" s="543"/>
    </row>
    <row r="49" spans="2:19">
      <c r="B49" s="544"/>
      <c r="C49" s="545"/>
      <c r="D49" s="545"/>
      <c r="E49" s="545"/>
      <c r="F49" s="545"/>
      <c r="G49" s="545"/>
      <c r="H49" s="545"/>
      <c r="I49" s="545"/>
      <c r="J49" s="545"/>
      <c r="K49" s="545"/>
      <c r="L49" s="545"/>
      <c r="M49" s="545"/>
      <c r="N49" s="545"/>
      <c r="O49" s="545"/>
      <c r="P49" s="545"/>
      <c r="Q49" s="545"/>
      <c r="R49" s="546"/>
    </row>
    <row r="50" spans="2:19" ht="7.5" customHeight="1">
      <c r="B50" s="46"/>
      <c r="C50" s="46"/>
      <c r="D50" s="47"/>
      <c r="E50" s="47"/>
      <c r="F50" s="47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</row>
    <row r="51" spans="2:19">
      <c r="B51" s="562" t="s">
        <v>157</v>
      </c>
      <c r="C51" s="562"/>
      <c r="D51" s="562"/>
      <c r="E51" s="562"/>
      <c r="F51" s="562"/>
      <c r="G51" s="45"/>
      <c r="H51" s="547"/>
      <c r="I51" s="547"/>
      <c r="J51" s="45"/>
      <c r="K51" s="547"/>
      <c r="L51" s="547"/>
      <c r="M51" s="45"/>
      <c r="N51" s="45"/>
      <c r="O51" s="547"/>
      <c r="P51" s="547"/>
      <c r="Q51" s="547"/>
      <c r="R51" s="547"/>
    </row>
    <row r="52" spans="2:19" ht="7.5" customHeight="1">
      <c r="B52" s="29"/>
      <c r="C52" s="29"/>
      <c r="D52" s="47"/>
      <c r="E52" s="47"/>
      <c r="F52" s="47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</row>
    <row r="53" spans="2:19">
      <c r="G53" s="8"/>
      <c r="H53" s="554" t="s">
        <v>148</v>
      </c>
      <c r="I53" s="554"/>
      <c r="J53" s="554"/>
      <c r="K53" s="554"/>
      <c r="L53" s="554"/>
      <c r="M53" s="50"/>
      <c r="N53" s="536"/>
      <c r="O53" s="536"/>
      <c r="P53" s="536"/>
      <c r="Q53" s="536"/>
      <c r="R53" s="536"/>
    </row>
    <row r="54" spans="2:19">
      <c r="G54" s="8"/>
      <c r="H54" s="554"/>
      <c r="I54" s="554"/>
      <c r="J54" s="554"/>
      <c r="K54" s="554"/>
      <c r="L54" s="554"/>
      <c r="M54" s="50"/>
      <c r="N54" s="537"/>
      <c r="O54" s="537"/>
      <c r="P54" s="537"/>
      <c r="Q54" s="537"/>
      <c r="R54" s="537"/>
    </row>
    <row r="55" spans="2:19">
      <c r="G55" s="8"/>
      <c r="H55" s="554"/>
      <c r="I55" s="554"/>
      <c r="J55" s="554"/>
      <c r="K55" s="554"/>
      <c r="L55" s="554"/>
      <c r="M55" s="50"/>
      <c r="N55" s="555" t="s">
        <v>146</v>
      </c>
      <c r="O55" s="555"/>
      <c r="P55" s="555"/>
      <c r="Q55" s="555"/>
      <c r="R55" s="555"/>
    </row>
    <row r="56" spans="2:19" ht="10.5" customHeight="1">
      <c r="G56" s="8"/>
      <c r="H56" s="554"/>
      <c r="I56" s="554"/>
      <c r="J56" s="554"/>
      <c r="K56" s="554"/>
      <c r="L56" s="554"/>
      <c r="M56" s="50"/>
      <c r="N56" s="554"/>
      <c r="O56" s="554"/>
      <c r="P56" s="554"/>
      <c r="Q56" s="554"/>
      <c r="R56" s="554"/>
    </row>
    <row r="57" spans="2:19" ht="7.5" customHeight="1">
      <c r="G57" s="21"/>
      <c r="H57" s="21"/>
      <c r="I57" s="22"/>
      <c r="J57" s="22"/>
      <c r="K57" s="23"/>
      <c r="L57" s="23"/>
      <c r="M57" s="24"/>
      <c r="N57" s="22"/>
      <c r="O57" s="22"/>
      <c r="P57" s="22"/>
      <c r="Q57" s="8"/>
      <c r="R57" s="22"/>
    </row>
    <row r="58" spans="2:19">
      <c r="B58" s="49"/>
      <c r="C58" s="49"/>
      <c r="D58" s="49"/>
      <c r="E58" s="49"/>
      <c r="F58" s="49"/>
      <c r="H58" s="480"/>
      <c r="I58" s="480"/>
      <c r="J58" s="480"/>
      <c r="K58" s="480"/>
      <c r="N58" s="480"/>
      <c r="O58" s="480"/>
      <c r="P58" s="480"/>
      <c r="Q58" s="480"/>
      <c r="R58" s="480"/>
      <c r="S58" s="9"/>
    </row>
    <row r="59" spans="2:19">
      <c r="B59" s="49"/>
      <c r="C59" s="49"/>
      <c r="D59" s="49"/>
      <c r="E59" s="49"/>
      <c r="F59" s="49"/>
      <c r="H59" s="481"/>
      <c r="I59" s="481"/>
      <c r="J59" s="481"/>
      <c r="K59" s="481"/>
      <c r="N59" s="481"/>
      <c r="O59" s="481"/>
      <c r="P59" s="481"/>
      <c r="Q59" s="481"/>
      <c r="R59" s="481"/>
    </row>
    <row r="60" spans="2:19">
      <c r="B60" s="49"/>
      <c r="C60" s="49"/>
      <c r="D60" s="49"/>
      <c r="E60" s="49"/>
      <c r="F60" s="49"/>
      <c r="H60" s="533" t="s">
        <v>123</v>
      </c>
      <c r="I60" s="533"/>
      <c r="J60" s="534"/>
      <c r="K60" s="534"/>
      <c r="L60" s="13"/>
      <c r="M60" s="13"/>
      <c r="N60" s="535" t="s">
        <v>122</v>
      </c>
      <c r="O60" s="535"/>
      <c r="P60" s="535"/>
      <c r="Q60" s="535"/>
      <c r="R60" s="535"/>
    </row>
    <row r="61" spans="2:19">
      <c r="H61" s="482" t="s">
        <v>147</v>
      </c>
      <c r="I61" s="482"/>
      <c r="J61" s="482"/>
      <c r="K61" s="482"/>
      <c r="L61" s="482"/>
      <c r="M61" s="482"/>
      <c r="N61" s="482"/>
      <c r="O61" s="482"/>
      <c r="P61" s="482"/>
      <c r="Q61" s="482"/>
      <c r="R61" s="482"/>
    </row>
  </sheetData>
  <sheetProtection password="E760" sheet="1" objects="1" scenarios="1" selectLockedCells="1"/>
  <dataConsolidate link="1"/>
  <mergeCells count="67">
    <mergeCell ref="B20:I20"/>
    <mergeCell ref="K20:L20"/>
    <mergeCell ref="N20:R20"/>
    <mergeCell ref="B21:I21"/>
    <mergeCell ref="B24:I24"/>
    <mergeCell ref="K24:L24"/>
    <mergeCell ref="N24:R24"/>
    <mergeCell ref="B17:I17"/>
    <mergeCell ref="K17:L17"/>
    <mergeCell ref="N17:R17"/>
    <mergeCell ref="B18:I18"/>
    <mergeCell ref="K18:L18"/>
    <mergeCell ref="N18:R18"/>
    <mergeCell ref="B26:R26"/>
    <mergeCell ref="K21:L21"/>
    <mergeCell ref="N21:R21"/>
    <mergeCell ref="B23:I23"/>
    <mergeCell ref="H61:R61"/>
    <mergeCell ref="H53:L56"/>
    <mergeCell ref="N55:R56"/>
    <mergeCell ref="Q28:R28"/>
    <mergeCell ref="N28:O28"/>
    <mergeCell ref="N29:O30"/>
    <mergeCell ref="B28:I28"/>
    <mergeCell ref="K28:L28"/>
    <mergeCell ref="K29:L30"/>
    <mergeCell ref="B29:I30"/>
    <mergeCell ref="B32:R32"/>
    <mergeCell ref="B51:F51"/>
    <mergeCell ref="S8:S13"/>
    <mergeCell ref="B11:F11"/>
    <mergeCell ref="G11:H11"/>
    <mergeCell ref="I11:L11"/>
    <mergeCell ref="B12:F12"/>
    <mergeCell ref="I12:L12"/>
    <mergeCell ref="N8:R8"/>
    <mergeCell ref="N9:R13"/>
    <mergeCell ref="Q29:R30"/>
    <mergeCell ref="H60:K60"/>
    <mergeCell ref="N60:R60"/>
    <mergeCell ref="N53:R54"/>
    <mergeCell ref="B41:R49"/>
    <mergeCell ref="H51:I51"/>
    <mergeCell ref="K51:L51"/>
    <mergeCell ref="O51:R51"/>
    <mergeCell ref="B34:M34"/>
    <mergeCell ref="B35:F35"/>
    <mergeCell ref="D36:M36"/>
    <mergeCell ref="D37:M37"/>
    <mergeCell ref="D38:M38"/>
    <mergeCell ref="G35:M35"/>
    <mergeCell ref="V5:W5"/>
    <mergeCell ref="V1:W1"/>
    <mergeCell ref="H58:K59"/>
    <mergeCell ref="N58:R59"/>
    <mergeCell ref="A1:L2"/>
    <mergeCell ref="A3:L3"/>
    <mergeCell ref="B8:F8"/>
    <mergeCell ref="H8:I8"/>
    <mergeCell ref="K8:L8"/>
    <mergeCell ref="B9:F9"/>
    <mergeCell ref="H9:I9"/>
    <mergeCell ref="K9:L9"/>
    <mergeCell ref="B15:L15"/>
    <mergeCell ref="P15:Q15"/>
    <mergeCell ref="K23:L23"/>
    <mergeCell ref="N23:R23"/>
  </mergeCells>
  <conditionalFormatting sqref="A1:S7 A14:S14 S8 A8:P10 A11:M12 A15:B15 S15 A62:S1048576 A61:H61 S61 A57:S60 A16:S16 A54:G56 A53:H53 M53:S54 N55:P55 M55:M56 S55:S56 A19:S19 A17:C18 J17:K18 M17:P18 S17:S18 A22:S22 A20:A21 S20:S21 A25:S25 A23:A24 S23:S24 A27:S27 A26 S26 A31:S31 A28:C29 J28:K29 M28:N29 A30 S28:S30 P28:Q29 P30 M30 J30 A32 S32 A33:S33 Z1:XFD1048576 A52:S52 A51:C51 G51:H51 J51:K51 M51:O51 S51 A39:S40 A34:C34 A35:A38 N34:S38 A50:S50 A41:C41 A42:A49 S41:S49 A13:I13 K13:M13">
    <cfRule type="containsErrors" dxfId="20" priority="9">
      <formula>ISERROR(A1)</formula>
    </cfRule>
  </conditionalFormatting>
  <conditionalFormatting sqref="B21:C21 J20:K21 M20:P21">
    <cfRule type="containsErrors" dxfId="19" priority="6">
      <formula>ISERROR(B20)</formula>
    </cfRule>
  </conditionalFormatting>
  <conditionalFormatting sqref="B23:C24 J23:K24 M23:P24">
    <cfRule type="containsErrors" dxfId="18" priority="5">
      <formula>ISERROR(B23)</formula>
    </cfRule>
  </conditionalFormatting>
  <conditionalFormatting sqref="B26:C26">
    <cfRule type="containsErrors" dxfId="17" priority="4">
      <formula>ISERROR(B26)</formula>
    </cfRule>
  </conditionalFormatting>
  <conditionalFormatting sqref="B32:C32">
    <cfRule type="containsErrors" dxfId="16" priority="3">
      <formula>ISERROR(B32)</formula>
    </cfRule>
  </conditionalFormatting>
  <conditionalFormatting sqref="J13">
    <cfRule type="containsErrors" dxfId="15" priority="2">
      <formula>ISERROR(J13)</formula>
    </cfRule>
  </conditionalFormatting>
  <conditionalFormatting sqref="B20:C20">
    <cfRule type="containsErrors" dxfId="14" priority="1">
      <formula>ISERROR(B20)</formula>
    </cfRule>
  </conditionalFormatting>
  <pageMargins left="3.937007874015748E-2" right="3.937007874015748E-2" top="0.3543307086614173" bottom="0.15748031496062992" header="0.11811023622047244" footer="0.19685039370078741"/>
  <pageSetup paperSize="9" scale="94" orientation="portrait" horizontalDpi="360" verticalDpi="360" r:id="rId1"/>
  <headerFooter>
    <oddHeader>&amp;Le-Spielbericht Skaterhockey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8410" r:id="rId4" name="Check Box 42">
              <controlPr defaultSize="0" autoFill="0" autoLine="0" autoPict="0">
                <anchor moveWithCells="1">
                  <from>
                    <xdr:col>6</xdr:col>
                    <xdr:colOff>95250</xdr:colOff>
                    <xdr:row>50</xdr:row>
                    <xdr:rowOff>9525</xdr:rowOff>
                  </from>
                  <to>
                    <xdr:col>8</xdr:col>
                    <xdr:colOff>323850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11" r:id="rId5" name="Check Box 43">
              <controlPr defaultSize="0" autoFill="0" autoLine="0" autoPict="0">
                <anchor moveWithCells="1">
                  <from>
                    <xdr:col>10</xdr:col>
                    <xdr:colOff>38100</xdr:colOff>
                    <xdr:row>50</xdr:row>
                    <xdr:rowOff>9525</xdr:rowOff>
                  </from>
                  <to>
                    <xdr:col>11</xdr:col>
                    <xdr:colOff>361950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12" r:id="rId6" name="Check Box 44">
              <controlPr defaultSize="0" autoFill="0" autoLine="0" autoPict="0">
                <anchor moveWithCells="1">
                  <from>
                    <xdr:col>14</xdr:col>
                    <xdr:colOff>9525</xdr:colOff>
                    <xdr:row>50</xdr:row>
                    <xdr:rowOff>9525</xdr:rowOff>
                  </from>
                  <to>
                    <xdr:col>18</xdr:col>
                    <xdr:colOff>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13" r:id="rId7" name="Check Box 45">
              <controlPr defaultSize="0" autoFill="0" autoLine="0" autoPict="0">
                <anchor moveWithCells="1">
                  <from>
                    <xdr:col>1</xdr:col>
                    <xdr:colOff>152400</xdr:colOff>
                    <xdr:row>35</xdr:row>
                    <xdr:rowOff>9525</xdr:rowOff>
                  </from>
                  <to>
                    <xdr:col>2</xdr:col>
                    <xdr:colOff>228600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14" r:id="rId8" name="Check Box 46">
              <controlPr defaultSize="0" autoFill="0" autoLine="0" autoPict="0">
                <anchor moveWithCells="1">
                  <from>
                    <xdr:col>1</xdr:col>
                    <xdr:colOff>152400</xdr:colOff>
                    <xdr:row>36</xdr:row>
                    <xdr:rowOff>0</xdr:rowOff>
                  </from>
                  <to>
                    <xdr:col>2</xdr:col>
                    <xdr:colOff>228600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15" r:id="rId9" name="Check Box 47">
              <controlPr defaultSize="0" autoFill="0" autoLine="0" autoPict="0">
                <anchor moveWithCells="1">
                  <from>
                    <xdr:col>1</xdr:col>
                    <xdr:colOff>152400</xdr:colOff>
                    <xdr:row>36</xdr:row>
                    <xdr:rowOff>190500</xdr:rowOff>
                  </from>
                  <to>
                    <xdr:col>2</xdr:col>
                    <xdr:colOff>228600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24" r:id="rId10" name="Option Button 56">
              <controlPr defaultSize="0" autoFill="0" autoLine="0" autoPict="0">
                <anchor moveWithCells="1">
                  <from>
                    <xdr:col>13</xdr:col>
                    <xdr:colOff>28575</xdr:colOff>
                    <xdr:row>11</xdr:row>
                    <xdr:rowOff>19050</xdr:rowOff>
                  </from>
                  <to>
                    <xdr:col>17</xdr:col>
                    <xdr:colOff>533400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25" r:id="rId11" name="Option Button 57">
              <controlPr defaultSize="0" autoFill="0" autoLine="0" autoPict="0">
                <anchor moveWithCells="1">
                  <from>
                    <xdr:col>13</xdr:col>
                    <xdr:colOff>38100</xdr:colOff>
                    <xdr:row>11</xdr:row>
                    <xdr:rowOff>238125</xdr:rowOff>
                  </from>
                  <to>
                    <xdr:col>17</xdr:col>
                    <xdr:colOff>285750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26" r:id="rId12" name="Option Button 58">
              <controlPr defaultSize="0" autoFill="0" autoLine="0" autoPict="0">
                <anchor moveWithCells="1">
                  <from>
                    <xdr:col>13</xdr:col>
                    <xdr:colOff>28575</xdr:colOff>
                    <xdr:row>10</xdr:row>
                    <xdr:rowOff>47625</xdr:rowOff>
                  </from>
                  <to>
                    <xdr:col>17</xdr:col>
                    <xdr:colOff>533400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27" r:id="rId13" name="Option Button 59">
              <controlPr defaultSize="0" autoFill="0" autoLine="0" autoPict="0">
                <anchor moveWithCells="1">
                  <from>
                    <xdr:col>13</xdr:col>
                    <xdr:colOff>28575</xdr:colOff>
                    <xdr:row>8</xdr:row>
                    <xdr:rowOff>200025</xdr:rowOff>
                  </from>
                  <to>
                    <xdr:col>17</xdr:col>
                    <xdr:colOff>533400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28" r:id="rId14" name="Option Button 60">
              <controlPr defaultSize="0" autoFill="0" autoLine="0" autoPict="0">
                <anchor moveWithCells="1">
                  <from>
                    <xdr:col>13</xdr:col>
                    <xdr:colOff>28575</xdr:colOff>
                    <xdr:row>7</xdr:row>
                    <xdr:rowOff>190500</xdr:rowOff>
                  </from>
                  <to>
                    <xdr:col>17</xdr:col>
                    <xdr:colOff>542925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29" r:id="rId15" name="ResetButton">
              <controlPr defaultSize="0" print="0" autoFill="0" autoPict="0" macro="[0]!BesondereVorkommnisse_Copy">
                <anchor moveWithCells="1">
                  <from>
                    <xdr:col>20</xdr:col>
                    <xdr:colOff>95250</xdr:colOff>
                    <xdr:row>5</xdr:row>
                    <xdr:rowOff>28575</xdr:rowOff>
                  </from>
                  <to>
                    <xdr:col>23</xdr:col>
                    <xdr:colOff>38100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09" r:id="rId16" name="Button 41">
              <controlPr defaultSize="0" print="0" autoFill="0" autoPict="0" macro="[0]!BesondereVorkommnisse_Print">
                <anchor moveWithCells="1">
                  <from>
                    <xdr:col>20</xdr:col>
                    <xdr:colOff>85725</xdr:colOff>
                    <xdr:row>2</xdr:row>
                    <xdr:rowOff>0</xdr:rowOff>
                  </from>
                  <to>
                    <xdr:col>23</xdr:col>
                    <xdr:colOff>28575</xdr:colOff>
                    <xdr:row>3</xdr:row>
                    <xdr:rowOff>76200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Errors" priority="26" id="{B1FE6641-62BD-4718-A550-BF80FBC10064}">
            <xm:f>ISERROR(Penaltyschießen!W1)</xm:f>
            <x14:dxf>
              <fill>
                <patternFill>
                  <bgColor rgb="FFFF0000"/>
                </patternFill>
              </fill>
            </x14:dxf>
          </x14:cfRule>
          <xm:sqref>Y28:Y39 Y1:Y10</xm:sqref>
        </x14:conditionalFormatting>
        <x14:conditionalFormatting xmlns:xm="http://schemas.microsoft.com/office/excel/2006/main">
          <x14:cfRule type="containsErrors" priority="29" id="{D664807B-9FAF-41D7-AC32-39261F148A7A}">
            <xm:f>ISERROR(Zusatzblatt!W1)</xm:f>
            <x14:dxf>
              <fill>
                <patternFill>
                  <bgColor rgb="FFFF0000"/>
                </patternFill>
              </fill>
            </x14:dxf>
          </x14:cfRule>
          <xm:sqref>T28:X39 T8:X8 T1:T7 T10:X10 T9:U9 X9</xm:sqref>
        </x14:conditionalFormatting>
        <x14:conditionalFormatting xmlns:xm="http://schemas.microsoft.com/office/excel/2006/main">
          <x14:cfRule type="containsErrors" priority="43" id="{B1FE6641-62BD-4718-A550-BF80FBC10064}">
            <xm:f>ISERROR(Penaltyschießen!W53)</xm:f>
            <x14:dxf>
              <fill>
                <patternFill>
                  <bgColor rgb="FFFF0000"/>
                </patternFill>
              </fill>
            </x14:dxf>
          </x14:cfRule>
          <xm:sqref>Y56:Y1048576</xm:sqref>
        </x14:conditionalFormatting>
        <x14:conditionalFormatting xmlns:xm="http://schemas.microsoft.com/office/excel/2006/main">
          <x14:cfRule type="containsErrors" priority="45" id="{D664807B-9FAF-41D7-AC32-39261F148A7A}">
            <xm:f>ISERROR(Zusatzblatt!W38)</xm:f>
            <x14:dxf>
              <fill>
                <patternFill>
                  <bgColor rgb="FFFF0000"/>
                </patternFill>
              </fill>
            </x14:dxf>
          </x14:cfRule>
          <xm:sqref>T56:X1048576 T40:X41</xm:sqref>
        </x14:conditionalFormatting>
        <x14:conditionalFormatting xmlns:xm="http://schemas.microsoft.com/office/excel/2006/main">
          <x14:cfRule type="containsErrors" priority="89" id="{B1FE6641-62BD-4718-A550-BF80FBC10064}">
            <xm:f>ISERROR(Penaltyschießen!W38)</xm:f>
            <x14:dxf>
              <fill>
                <patternFill>
                  <bgColor rgb="FFFF0000"/>
                </patternFill>
              </fill>
            </x14:dxf>
          </x14:cfRule>
          <xm:sqref>Y53:Y55 Y40:Y41</xm:sqref>
        </x14:conditionalFormatting>
        <x14:conditionalFormatting xmlns:xm="http://schemas.microsoft.com/office/excel/2006/main">
          <x14:cfRule type="containsErrors" priority="90" id="{D664807B-9FAF-41D7-AC32-39261F148A7A}">
            <xm:f>ISERROR(Zusatzblatt!W10)</xm:f>
            <x14:dxf>
              <fill>
                <patternFill>
                  <bgColor rgb="FFFF0000"/>
                </patternFill>
              </fill>
            </x14:dxf>
          </x14:cfRule>
          <xm:sqref>T53:X55 T11:X27</xm:sqref>
        </x14:conditionalFormatting>
        <x14:conditionalFormatting xmlns:xm="http://schemas.microsoft.com/office/excel/2006/main">
          <x14:cfRule type="containsErrors" priority="94" id="{B1FE6641-62BD-4718-A550-BF80FBC10064}">
            <xm:f>ISERROR(Penaltyschießen!W38)</xm:f>
            <x14:dxf>
              <fill>
                <patternFill>
                  <bgColor rgb="FFFF0000"/>
                </patternFill>
              </fill>
            </x14:dxf>
          </x14:cfRule>
          <xm:sqref>Y46:Y52</xm:sqref>
        </x14:conditionalFormatting>
        <x14:conditionalFormatting xmlns:xm="http://schemas.microsoft.com/office/excel/2006/main">
          <x14:cfRule type="containsErrors" priority="96" id="{D664807B-9FAF-41D7-AC32-39261F148A7A}">
            <xm:f>ISERROR(Zusatzblatt!W38)</xm:f>
            <x14:dxf>
              <fill>
                <patternFill>
                  <bgColor rgb="FFFF0000"/>
                </patternFill>
              </fill>
            </x14:dxf>
          </x14:cfRule>
          <xm:sqref>T46:X52</xm:sqref>
        </x14:conditionalFormatting>
        <x14:conditionalFormatting xmlns:xm="http://schemas.microsoft.com/office/excel/2006/main">
          <x14:cfRule type="containsErrors" priority="100" id="{B1FE6641-62BD-4718-A550-BF80FBC10064}">
            <xm:f>ISERROR(Penaltyschießen!W38)</xm:f>
            <x14:dxf>
              <fill>
                <patternFill>
                  <bgColor rgb="FFFF0000"/>
                </patternFill>
              </fill>
            </x14:dxf>
          </x14:cfRule>
          <xm:sqref>Y44:Y45</xm:sqref>
        </x14:conditionalFormatting>
        <x14:conditionalFormatting xmlns:xm="http://schemas.microsoft.com/office/excel/2006/main">
          <x14:cfRule type="containsErrors" priority="102" id="{D664807B-9FAF-41D7-AC32-39261F148A7A}">
            <xm:f>ISERROR(Zusatzblatt!W38)</xm:f>
            <x14:dxf>
              <fill>
                <patternFill>
                  <bgColor rgb="FFFF0000"/>
                </patternFill>
              </fill>
            </x14:dxf>
          </x14:cfRule>
          <xm:sqref>T44:X45</xm:sqref>
        </x14:conditionalFormatting>
        <x14:conditionalFormatting xmlns:xm="http://schemas.microsoft.com/office/excel/2006/main">
          <x14:cfRule type="containsErrors" priority="106" id="{B1FE6641-62BD-4718-A550-BF80FBC10064}">
            <xm:f>ISERROR(Penaltyschießen!W38)</xm:f>
            <x14:dxf>
              <fill>
                <patternFill>
                  <bgColor rgb="FFFF0000"/>
                </patternFill>
              </fill>
            </x14:dxf>
          </x14:cfRule>
          <xm:sqref>Y42:Y43</xm:sqref>
        </x14:conditionalFormatting>
        <x14:conditionalFormatting xmlns:xm="http://schemas.microsoft.com/office/excel/2006/main">
          <x14:cfRule type="containsErrors" priority="108" id="{D664807B-9FAF-41D7-AC32-39261F148A7A}">
            <xm:f>ISERROR(Zusatzblatt!W38)</xm:f>
            <x14:dxf>
              <fill>
                <patternFill>
                  <bgColor rgb="FFFF0000"/>
                </patternFill>
              </fill>
            </x14:dxf>
          </x14:cfRule>
          <xm:sqref>T42:X43</xm:sqref>
        </x14:conditionalFormatting>
        <x14:conditionalFormatting xmlns:xm="http://schemas.microsoft.com/office/excel/2006/main">
          <x14:cfRule type="containsErrors" priority="112" id="{B1FE6641-62BD-4718-A550-BF80FBC10064}">
            <xm:f>ISERROR(Penaltyschießen!W10)</xm:f>
            <x14:dxf>
              <fill>
                <patternFill>
                  <bgColor rgb="FFFF0000"/>
                </patternFill>
              </fill>
            </x14:dxf>
          </x14:cfRule>
          <xm:sqref>Y11:Y27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2BAF1A-3820-438B-BD42-29DC593D5B84}">
          <x14:formula1>
            <xm:f>Gesamt!$A$2:$A$37</xm:f>
          </x14:formula1>
          <xm:sqref>K28:L28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A500D-2C63-4B5D-99F1-99DA314A369B}">
  <sheetPr codeName="Tabelle1">
    <tabColor rgb="FFFFFF00"/>
    <pageSetUpPr fitToPage="1"/>
  </sheetPr>
  <dimension ref="A1:M17"/>
  <sheetViews>
    <sheetView showGridLines="0" showRowColHeaders="0" tabSelected="1" zoomScale="115" zoomScaleNormal="115" workbookViewId="0">
      <selection activeCell="G7" sqref="G7"/>
    </sheetView>
  </sheetViews>
  <sheetFormatPr baseColWidth="10" defaultColWidth="11.42578125" defaultRowHeight="15"/>
  <cols>
    <col min="1" max="1" width="18.140625" style="10" bestFit="1" customWidth="1"/>
    <col min="2" max="2" width="13.140625" style="82" bestFit="1" customWidth="1"/>
    <col min="3" max="3" width="18.140625" style="10" bestFit="1" customWidth="1"/>
    <col min="4" max="4" width="15" style="10" bestFit="1" customWidth="1"/>
    <col min="5" max="8" width="18" style="10" customWidth="1"/>
    <col min="9" max="9" width="3" style="10" customWidth="1"/>
    <col min="10" max="10" width="1.42578125" style="10" customWidth="1"/>
    <col min="11" max="11" width="11.140625" style="10" bestFit="1" customWidth="1"/>
    <col min="12" max="12" width="12.140625" style="10" bestFit="1" customWidth="1"/>
    <col min="13" max="13" width="1.42578125" style="10" customWidth="1"/>
    <col min="14" max="14" width="11.28515625" style="10" customWidth="1"/>
    <col min="15" max="16384" width="11.42578125" style="10"/>
  </cols>
  <sheetData>
    <row r="1" spans="1:13" ht="21">
      <c r="A1" s="223" t="s">
        <v>175</v>
      </c>
      <c r="B1" s="223"/>
      <c r="C1" s="223"/>
      <c r="D1" s="223"/>
      <c r="E1" s="223"/>
      <c r="F1" s="223"/>
      <c r="G1" s="223"/>
      <c r="H1" s="223"/>
      <c r="J1" s="39"/>
      <c r="K1" s="229" t="s">
        <v>127</v>
      </c>
      <c r="L1" s="229"/>
      <c r="M1" s="42"/>
    </row>
    <row r="2" spans="1:13" ht="15.75" thickBot="1">
      <c r="A2" s="93"/>
      <c r="B2" s="93"/>
      <c r="C2" s="93"/>
      <c r="D2" s="93"/>
      <c r="E2" s="93"/>
      <c r="F2" s="93"/>
      <c r="G2" s="93"/>
      <c r="H2" s="93"/>
      <c r="J2" s="40"/>
      <c r="K2" s="37"/>
      <c r="L2" s="37"/>
      <c r="M2" s="43"/>
    </row>
    <row r="3" spans="1:13" ht="15.75" thickBot="1">
      <c r="A3" s="72" t="s">
        <v>11</v>
      </c>
      <c r="B3" s="118" t="s">
        <v>267</v>
      </c>
      <c r="D3" s="73"/>
      <c r="E3" s="74" t="s">
        <v>53</v>
      </c>
      <c r="F3" s="87" t="s">
        <v>180</v>
      </c>
      <c r="G3" s="75" t="s">
        <v>18</v>
      </c>
      <c r="H3" s="76" t="s">
        <v>19</v>
      </c>
      <c r="J3" s="41"/>
      <c r="K3" s="38"/>
      <c r="L3" s="38"/>
      <c r="M3" s="44"/>
    </row>
    <row r="4" spans="1:13">
      <c r="A4" s="77" t="s">
        <v>12</v>
      </c>
      <c r="B4" s="119"/>
      <c r="D4" s="78" t="s">
        <v>166</v>
      </c>
      <c r="E4" s="125"/>
      <c r="F4" s="126"/>
      <c r="G4" s="127"/>
      <c r="H4" s="128"/>
    </row>
    <row r="5" spans="1:13">
      <c r="A5" s="77" t="s">
        <v>163</v>
      </c>
      <c r="B5" s="120"/>
      <c r="D5" s="79" t="s">
        <v>167</v>
      </c>
      <c r="E5" s="129"/>
      <c r="F5" s="130"/>
      <c r="G5" s="131"/>
      <c r="H5" s="132"/>
    </row>
    <row r="6" spans="1:13">
      <c r="A6" s="77" t="s">
        <v>164</v>
      </c>
      <c r="B6" s="120"/>
      <c r="D6" s="79" t="s">
        <v>16</v>
      </c>
      <c r="E6" s="129"/>
      <c r="F6" s="130"/>
      <c r="G6" s="131"/>
      <c r="H6" s="132"/>
    </row>
    <row r="7" spans="1:13">
      <c r="A7" s="77" t="s">
        <v>188</v>
      </c>
      <c r="B7" s="121"/>
      <c r="D7" s="79" t="s">
        <v>17</v>
      </c>
      <c r="E7" s="129"/>
      <c r="F7" s="130"/>
      <c r="G7" s="131"/>
      <c r="H7" s="132"/>
    </row>
    <row r="8" spans="1:13" ht="15.75" thickBot="1">
      <c r="A8" s="77" t="s">
        <v>165</v>
      </c>
      <c r="B8" s="121" t="s">
        <v>169</v>
      </c>
      <c r="D8" s="80" t="s">
        <v>168</v>
      </c>
      <c r="E8" s="133"/>
      <c r="F8" s="134"/>
      <c r="G8" s="135"/>
      <c r="H8" s="136"/>
    </row>
    <row r="9" spans="1:13" ht="15.75" thickBot="1">
      <c r="A9" s="81" t="s">
        <v>170</v>
      </c>
      <c r="B9" s="122"/>
    </row>
    <row r="10" spans="1:13" ht="15.75" thickBot="1"/>
    <row r="11" spans="1:13" ht="16.5" thickBot="1">
      <c r="A11" s="226" t="s">
        <v>179</v>
      </c>
      <c r="B11" s="227"/>
      <c r="C11" s="227"/>
      <c r="D11" s="228"/>
    </row>
    <row r="12" spans="1:13" ht="15.75" thickBot="1">
      <c r="A12" s="224" t="s">
        <v>178</v>
      </c>
      <c r="B12" s="225"/>
      <c r="C12" s="224" t="s">
        <v>59</v>
      </c>
      <c r="D12" s="225"/>
    </row>
    <row r="13" spans="1:13">
      <c r="A13" s="83" t="s">
        <v>177</v>
      </c>
      <c r="B13" s="123">
        <v>2000</v>
      </c>
      <c r="C13" s="83" t="s">
        <v>177</v>
      </c>
      <c r="D13" s="123">
        <v>1000</v>
      </c>
    </row>
    <row r="14" spans="1:13" ht="15.75" thickBot="1">
      <c r="A14" s="84" t="s">
        <v>176</v>
      </c>
      <c r="B14" s="124">
        <v>3</v>
      </c>
      <c r="C14" s="84" t="s">
        <v>176</v>
      </c>
      <c r="D14" s="124">
        <v>0</v>
      </c>
    </row>
    <row r="17" spans="1:8">
      <c r="A17" s="10" t="s">
        <v>189</v>
      </c>
      <c r="G17" s="89" t="s">
        <v>190</v>
      </c>
      <c r="H17" s="90" t="s">
        <v>306</v>
      </c>
    </row>
  </sheetData>
  <sheetProtection password="E760" sheet="1" objects="1" scenarios="1" selectLockedCells="1"/>
  <dataConsolidate link="1"/>
  <mergeCells count="5">
    <mergeCell ref="A1:H1"/>
    <mergeCell ref="A12:B12"/>
    <mergeCell ref="C12:D12"/>
    <mergeCell ref="A11:D11"/>
    <mergeCell ref="K1:L1"/>
  </mergeCells>
  <dataValidations xWindow="276" yWindow="295" count="5">
    <dataValidation type="list" allowBlank="1" showInputMessage="1" showErrorMessage="1" promptTitle="Spieltyp" prompt="Suche hier den passenden Spieltyp aus." sqref="B8" xr:uid="{71B61270-C5F1-4879-A919-D759F97C0FC9}">
      <formula1>"Meisterschaft, Pokal, Turnier, Freundschaft, Sonstiges"</formula1>
    </dataValidation>
    <dataValidation allowBlank="1" showInputMessage="1" showErrorMessage="1" promptTitle="Spielort" prompt="Hier wird der Spielort des aktuellen Spiels eingetragen." sqref="B3" xr:uid="{A1FE57DF-14E4-4E39-8685-282FA9711B02}"/>
    <dataValidation allowBlank="1" showInputMessage="1" showErrorMessage="1" promptTitle="Startzeit" prompt="Hier wird die Startzeit des Spiels eingetragen! Beim Tragen wird die Uhrzeit ohne &quot;:&quot; eingegeben. Es reicht aus eine vierstelle Zahl zu verwenden!_x000a__x000a_Beispiel:_x000a_Uhrzeit 17:45 wird als 1745 eingetragen" sqref="B5" xr:uid="{0C8FECB6-88CC-4A08-ABA8-796E78309B24}"/>
    <dataValidation allowBlank="1" showInputMessage="1" showErrorMessage="1" promptTitle="Spielnummer" prompt="Hier wird die Spielnummer eingetragen. Die Spielnummer ist im Excel-Export des Spielplans zu finden:_x000a_www.ishd.de/saison/2023/spielplan.xlsx" sqref="B7" xr:uid="{6DE7463A-6C62-4858-80BB-50A6495DE57F}"/>
    <dataValidation allowBlank="1" showInputMessage="1" showErrorMessage="1" promptTitle="Zuschauerzahl" prompt="Hier wird die Zuschauerzahl des Spiels eingetragen!" sqref="B9" xr:uid="{8F7E24C2-1ADA-4B8D-B1B3-A20C81FB084A}"/>
  </dataValidations>
  <pageMargins left="0.70866141732283472" right="0.70866141732283472" top="0.78740157480314965" bottom="0.78740157480314965" header="0.31496062992125984" footer="0.31496062992125984"/>
  <pageSetup paperSize="9" scale="95" orientation="landscape" r:id="rId1"/>
  <headerFooter>
    <oddHeader>&amp;Le-Spielbericht Skaterhockey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0417" r:id="rId4" name="ResetButton">
              <controlPr defaultSize="0" print="0" autoFill="0" autoPict="0" macro="[0]!Setup_reset">
                <anchor moveWithCells="1">
                  <from>
                    <xdr:col>10</xdr:col>
                    <xdr:colOff>57150</xdr:colOff>
                    <xdr:row>1</xdr:row>
                    <xdr:rowOff>28575</xdr:rowOff>
                  </from>
                  <to>
                    <xdr:col>11</xdr:col>
                    <xdr:colOff>790575</xdr:colOff>
                    <xdr:row>2</xdr:row>
                    <xdr:rowOff>123825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276" yWindow="295" count="2">
        <x14:dataValidation type="list" allowBlank="1" showInputMessage="1" showErrorMessage="1" promptTitle="Verlängerungszeit" prompt="Bitte trage hier die Verlängerung ein. Beim Tragen wird die Spielzeit ohne &quot;:&quot; eingegeben. Es reicht aus eine vierstelle Zahl zu verwenden!_x000a__x000a_Beispiel:_x000a_Bambini (2x 05:00 Minuten) -&gt; Eingetragen wird 0500_x000a_Herren (2x 10:00 Minuten) -&gt; Eingetragen wird 1000" xr:uid="{AC3A1747-213E-4F59-9AF8-10E439C0A1CD}">
          <x14:formula1>
            <xm:f>Daten!$E$2:$E$3</xm:f>
          </x14:formula1>
          <xm:sqref>D13</xm:sqref>
        </x14:dataValidation>
        <x14:dataValidation type="list" allowBlank="1" showInputMessage="1" showErrorMessage="1" promptTitle="Spielzeit" prompt="Bitte trage hier die Spielzeit ein. Beim Tragen wird die Spielzeit ohne &quot;:&quot; eingegeben. Es reicht aus eine vierstelle Zahl zu verwenden!_x000a__x000a_Beispiel:_x000a_Bambini (3x 12:00 Minuten) -&gt; Eingetragen wird 1200_x000a_Schüler (3x 15:00 Minuten) -&gt; Eingetragen wird 1500" xr:uid="{EC322131-60EE-4514-AA27-ACDAEBD30996}">
          <x14:formula1>
            <xm:f>Daten!$D$2:$D$8</xm:f>
          </x14:formula1>
          <xm:sqref>B13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9446F-E522-495F-B6C9-7EE00426FFFC}">
  <sheetPr codeName="Tabelle3">
    <tabColor rgb="FF92D050"/>
  </sheetPr>
  <dimension ref="A1:F37"/>
  <sheetViews>
    <sheetView workbookViewId="0">
      <selection activeCell="D27" sqref="D27"/>
    </sheetView>
  </sheetViews>
  <sheetFormatPr baseColWidth="10" defaultRowHeight="15"/>
  <cols>
    <col min="1" max="1" width="14.7109375" bestFit="1" customWidth="1"/>
    <col min="2" max="2" width="16" bestFit="1" customWidth="1"/>
    <col min="3" max="3" width="11.140625" bestFit="1" customWidth="1"/>
    <col min="4" max="4" width="12.7109375" bestFit="1" customWidth="1"/>
    <col min="5" max="5" width="11.42578125" bestFit="1" customWidth="1"/>
    <col min="6" max="6" width="11.42578125" customWidth="1"/>
  </cols>
  <sheetData>
    <row r="1" spans="1:6">
      <c r="A1" t="s">
        <v>53</v>
      </c>
      <c r="B1" t="s">
        <v>51</v>
      </c>
      <c r="C1" t="s">
        <v>52</v>
      </c>
      <c r="D1" t="s">
        <v>18</v>
      </c>
      <c r="E1" t="s">
        <v>19</v>
      </c>
      <c r="F1" t="s">
        <v>180</v>
      </c>
    </row>
    <row r="2" spans="1:6">
      <c r="A2" t="str">
        <f>IF(Club1!E8="","",Club1!E8)</f>
        <v/>
      </c>
      <c r="B2" t="str">
        <f>IF(Club1!A8="","",Club1!A8)</f>
        <v/>
      </c>
      <c r="C2" t="str">
        <f>IF(Club1!B8="","",Club1!B8)</f>
        <v>C</v>
      </c>
      <c r="D2" t="str">
        <f>IF(Club1!C8="","",Club1!C8)</f>
        <v/>
      </c>
      <c r="E2" t="str">
        <f>IF(Club1!D8="","",Club1!D8)</f>
        <v/>
      </c>
      <c r="F2" t="str">
        <f>IF(Club1!$C$1="","",Club1!$C$1)</f>
        <v/>
      </c>
    </row>
    <row r="3" spans="1:6">
      <c r="A3" t="str">
        <f>IF(Club1!E9="","",Club1!E9)</f>
        <v/>
      </c>
      <c r="B3" t="str">
        <f>IF(Club1!A9="","",Club1!A9)</f>
        <v/>
      </c>
      <c r="C3" t="str">
        <f>IF(Club1!B9="","",Club1!B9)</f>
        <v>A</v>
      </c>
      <c r="D3" t="str">
        <f>IF(Club1!C9="","",Club1!C9)</f>
        <v/>
      </c>
      <c r="E3" t="str">
        <f>IF(Club1!D9="","",Club1!D9)</f>
        <v/>
      </c>
      <c r="F3" t="str">
        <f>IF(Club1!$C$1="","",Club1!$C$1)</f>
        <v/>
      </c>
    </row>
    <row r="4" spans="1:6">
      <c r="A4" t="str">
        <f>IF(Club1!E10="","",Club1!E10)</f>
        <v/>
      </c>
      <c r="B4" t="str">
        <f>IF(Club1!A10="","",Club1!A10)</f>
        <v/>
      </c>
      <c r="C4" t="str">
        <f>IF(Club1!B10="","",Club1!B10)</f>
        <v>G</v>
      </c>
      <c r="D4" t="str">
        <f>IF(Club1!C10="","",Club1!C10)</f>
        <v/>
      </c>
      <c r="E4" t="str">
        <f>IF(Club1!D10="","",Club1!D10)</f>
        <v/>
      </c>
      <c r="F4" t="str">
        <f>IF(Club1!$C$1="","",Club1!$C$1)</f>
        <v/>
      </c>
    </row>
    <row r="5" spans="1:6">
      <c r="A5" t="str">
        <f>IF(Club1!E11="","",Club1!E11)</f>
        <v/>
      </c>
      <c r="B5" t="str">
        <f>IF(Club1!A11="","",Club1!A11)</f>
        <v/>
      </c>
      <c r="C5" t="str">
        <f>IF(Club1!B11="","",Club1!B11)</f>
        <v>G</v>
      </c>
      <c r="D5" t="str">
        <f>IF(Club1!C11="","",Club1!C11)</f>
        <v/>
      </c>
      <c r="E5" t="str">
        <f>IF(Club1!D11="","",Club1!D11)</f>
        <v/>
      </c>
      <c r="F5" t="str">
        <f>IF(Club1!$C$1="","",Club1!$C$1)</f>
        <v/>
      </c>
    </row>
    <row r="6" spans="1:6">
      <c r="A6" t="str">
        <f>IF(Club1!E12="","",Club1!E12)</f>
        <v/>
      </c>
      <c r="B6" t="str">
        <f>IF(Club1!A12="","",Club1!A12)</f>
        <v/>
      </c>
      <c r="C6" t="str">
        <f>IF(Club1!B12="","",Club1!B12)</f>
        <v>F</v>
      </c>
      <c r="D6" t="str">
        <f>IF(Club1!C12="","",Club1!C12)</f>
        <v/>
      </c>
      <c r="E6" t="str">
        <f>IF(Club1!D12="","",Club1!D12)</f>
        <v/>
      </c>
      <c r="F6" t="str">
        <f>IF(Club1!$C$1="","",Club1!$C$1)</f>
        <v/>
      </c>
    </row>
    <row r="7" spans="1:6">
      <c r="A7" t="str">
        <f>IF(Club1!E13="","",Club1!E13)</f>
        <v/>
      </c>
      <c r="B7" t="str">
        <f>IF(Club1!A13="","",Club1!A13)</f>
        <v/>
      </c>
      <c r="C7" t="str">
        <f>IF(Club1!B13="","",Club1!B13)</f>
        <v>F</v>
      </c>
      <c r="D7" t="str">
        <f>IF(Club1!C13="","",Club1!C13)</f>
        <v/>
      </c>
      <c r="E7" t="str">
        <f>IF(Club1!D13="","",Club1!D13)</f>
        <v/>
      </c>
      <c r="F7" t="str">
        <f>IF(Club1!$C$1="","",Club1!$C$1)</f>
        <v/>
      </c>
    </row>
    <row r="8" spans="1:6">
      <c r="A8" t="str">
        <f>IF(Club1!E14="","",Club1!E14)</f>
        <v/>
      </c>
      <c r="B8" t="str">
        <f>IF(Club1!A14="","",Club1!A14)</f>
        <v/>
      </c>
      <c r="C8" t="str">
        <f>IF(Club1!B14="","",Club1!B14)</f>
        <v>F</v>
      </c>
      <c r="D8" t="str">
        <f>IF(Club1!C14="","",Club1!C14)</f>
        <v/>
      </c>
      <c r="E8" t="str">
        <f>IF(Club1!D14="","",Club1!D14)</f>
        <v/>
      </c>
      <c r="F8" t="str">
        <f>IF(Club1!$C$1="","",Club1!$C$1)</f>
        <v/>
      </c>
    </row>
    <row r="9" spans="1:6">
      <c r="A9" t="str">
        <f>IF(Club1!E15="","",Club1!E15)</f>
        <v/>
      </c>
      <c r="B9" t="str">
        <f>IF(Club1!A15="","",Club1!A15)</f>
        <v/>
      </c>
      <c r="C9" t="str">
        <f>IF(Club1!B15="","",Club1!B15)</f>
        <v>F</v>
      </c>
      <c r="D9" t="str">
        <f>IF(Club1!C15="","",Club1!C15)</f>
        <v/>
      </c>
      <c r="E9" t="str">
        <f>IF(Club1!D15="","",Club1!D15)</f>
        <v/>
      </c>
      <c r="F9" t="str">
        <f>IF(Club1!$C$1="","",Club1!$C$1)</f>
        <v/>
      </c>
    </row>
    <row r="10" spans="1:6">
      <c r="A10" t="str">
        <f>IF(Club1!E16="","",Club1!E16)</f>
        <v/>
      </c>
      <c r="B10" t="str">
        <f>IF(Club1!A16="","",Club1!A16)</f>
        <v/>
      </c>
      <c r="C10" t="str">
        <f>IF(Club1!B16="","",Club1!B16)</f>
        <v>F</v>
      </c>
      <c r="D10" t="str">
        <f>IF(Club1!C16="","",Club1!C16)</f>
        <v/>
      </c>
      <c r="E10" t="str">
        <f>IF(Club1!D16="","",Club1!D16)</f>
        <v/>
      </c>
      <c r="F10" t="str">
        <f>IF(Club1!$C$1="","",Club1!$C$1)</f>
        <v/>
      </c>
    </row>
    <row r="11" spans="1:6">
      <c r="A11" t="str">
        <f>IF(Club1!E17="","",Club1!E17)</f>
        <v/>
      </c>
      <c r="B11" t="str">
        <f>IF(Club1!A17="","",Club1!A17)</f>
        <v/>
      </c>
      <c r="C11" t="str">
        <f>IF(Club1!B17="","",Club1!B17)</f>
        <v>F</v>
      </c>
      <c r="D11" t="str">
        <f>IF(Club1!C17="","",Club1!C17)</f>
        <v/>
      </c>
      <c r="E11" t="str">
        <f>IF(Club1!D17="","",Club1!D17)</f>
        <v/>
      </c>
      <c r="F11" t="str">
        <f>IF(Club1!$C$1="","",Club1!$C$1)</f>
        <v/>
      </c>
    </row>
    <row r="12" spans="1:6">
      <c r="A12" t="str">
        <f>IF(Club1!E18="","",Club1!E18)</f>
        <v/>
      </c>
      <c r="B12" t="str">
        <f>IF(Club1!A18="","",Club1!A18)</f>
        <v/>
      </c>
      <c r="C12" t="str">
        <f>IF(Club1!B18="","",Club1!B18)</f>
        <v>F</v>
      </c>
      <c r="D12" t="str">
        <f>IF(Club1!C18="","",Club1!C18)</f>
        <v/>
      </c>
      <c r="E12" t="str">
        <f>IF(Club1!D18="","",Club1!D18)</f>
        <v/>
      </c>
      <c r="F12" t="str">
        <f>IF(Club1!$C$1="","",Club1!$C$1)</f>
        <v/>
      </c>
    </row>
    <row r="13" spans="1:6">
      <c r="A13" t="str">
        <f>IF(Club1!E19="","",Club1!E19)</f>
        <v/>
      </c>
      <c r="B13" t="str">
        <f>IF(Club1!A19="","",Club1!A19)</f>
        <v/>
      </c>
      <c r="C13" t="str">
        <f>IF(Club1!B19="","",Club1!B19)</f>
        <v>F</v>
      </c>
      <c r="D13" t="str">
        <f>IF(Club1!C19="","",Club1!C19)</f>
        <v/>
      </c>
      <c r="E13" t="str">
        <f>IF(Club1!D19="","",Club1!D19)</f>
        <v/>
      </c>
      <c r="F13" t="str">
        <f>IF(Club1!$C$1="","",Club1!$C$1)</f>
        <v/>
      </c>
    </row>
    <row r="14" spans="1:6">
      <c r="A14" t="str">
        <f>IF(Club1!E20="","",Club1!E20)</f>
        <v/>
      </c>
      <c r="B14" t="str">
        <f>IF(Club1!A20="","",Club1!A20)</f>
        <v/>
      </c>
      <c r="C14" t="str">
        <f>IF(Club1!B20="","",Club1!B20)</f>
        <v>F</v>
      </c>
      <c r="D14" t="str">
        <f>IF(Club1!C20="","",Club1!C20)</f>
        <v/>
      </c>
      <c r="E14" t="str">
        <f>IF(Club1!D20="","",Club1!D20)</f>
        <v/>
      </c>
      <c r="F14" t="str">
        <f>IF(Club1!$C$1="","",Club1!$C$1)</f>
        <v/>
      </c>
    </row>
    <row r="15" spans="1:6">
      <c r="A15" t="str">
        <f>IF(Club1!E21="","",Club1!E21)</f>
        <v/>
      </c>
      <c r="B15" t="str">
        <f>IF(Club1!A21="","",Club1!A21)</f>
        <v/>
      </c>
      <c r="C15" t="str">
        <f>IF(Club1!B21="","",Club1!B21)</f>
        <v>F</v>
      </c>
      <c r="D15" t="str">
        <f>IF(Club1!C21="","",Club1!C21)</f>
        <v/>
      </c>
      <c r="E15" t="str">
        <f>IF(Club1!D21="","",Club1!D21)</f>
        <v/>
      </c>
      <c r="F15" t="str">
        <f>IF(Club1!$C$1="","",Club1!$C$1)</f>
        <v/>
      </c>
    </row>
    <row r="16" spans="1:6">
      <c r="A16" t="str">
        <f>IF(Club1!E22="","",Club1!E22)</f>
        <v/>
      </c>
      <c r="B16" t="str">
        <f>IF(Club1!A22="","",Club1!A22)</f>
        <v/>
      </c>
      <c r="C16" t="str">
        <f>IF(Club1!B22="","",Club1!B22)</f>
        <v>F</v>
      </c>
      <c r="D16" t="str">
        <f>IF(Club1!C22="","",Club1!C22)</f>
        <v/>
      </c>
      <c r="E16" t="str">
        <f>IF(Club1!D22="","",Club1!D22)</f>
        <v/>
      </c>
      <c r="F16" t="str">
        <f>IF(Club1!$C$1="","",Club1!$C$1)</f>
        <v/>
      </c>
    </row>
    <row r="17" spans="1:6">
      <c r="A17" t="str">
        <f>IF(Club1!E23="","",Club1!E23)</f>
        <v/>
      </c>
      <c r="B17" t="str">
        <f>IF(Club1!A23="","",Club1!A23)</f>
        <v/>
      </c>
      <c r="C17" t="str">
        <f>IF(Club1!B23="","",Club1!B23)</f>
        <v>F</v>
      </c>
      <c r="D17" t="str">
        <f>IF(Club1!C23="","",Club1!C23)</f>
        <v/>
      </c>
      <c r="E17" t="str">
        <f>IF(Club1!D23="","",Club1!D23)</f>
        <v/>
      </c>
      <c r="F17" t="str">
        <f>IF(Club1!$C$1="","",Club1!$C$1)</f>
        <v/>
      </c>
    </row>
    <row r="18" spans="1:6">
      <c r="A18" t="str">
        <f>IF(Club1!E24="","",Club1!E24)</f>
        <v/>
      </c>
      <c r="B18" t="str">
        <f>IF(Club1!A24="","",Club1!A24)</f>
        <v/>
      </c>
      <c r="C18" t="str">
        <f>IF(Club1!B24="","",Club1!B24)</f>
        <v>F</v>
      </c>
      <c r="D18" t="str">
        <f>IF(Club1!C24="","",Club1!C24)</f>
        <v/>
      </c>
      <c r="E18" t="str">
        <f>IF(Club1!D24="","",Club1!D24)</f>
        <v/>
      </c>
      <c r="F18" t="str">
        <f>IF(Club1!$C$1="","",Club1!$C$1)</f>
        <v/>
      </c>
    </row>
    <row r="19" spans="1:6">
      <c r="A19" t="str">
        <f>IF(Club1!E25="","",Club1!E25)</f>
        <v/>
      </c>
      <c r="B19" t="str">
        <f>IF(Club1!A25="","",Club1!A25)</f>
        <v/>
      </c>
      <c r="C19" t="str">
        <f>IF(Club1!B25="","",Club1!B25)</f>
        <v>F</v>
      </c>
      <c r="D19" t="str">
        <f>IF(Club1!C25="","",Club1!C25)</f>
        <v/>
      </c>
      <c r="E19" t="str">
        <f>IF(Club1!D25="","",Club1!D25)</f>
        <v/>
      </c>
      <c r="F19" t="str">
        <f>IF(Club1!$C$1="","",Club1!$C$1)</f>
        <v/>
      </c>
    </row>
    <row r="20" spans="1:6">
      <c r="A20" t="str">
        <f>IF(Club2!E8="","",Club2!E8)</f>
        <v/>
      </c>
      <c r="B20" t="str">
        <f>IF(Club2!A8="","",Club2!A8)</f>
        <v/>
      </c>
      <c r="C20" t="str">
        <f>IF(Club2!B8="","",Club2!B8)</f>
        <v>C</v>
      </c>
      <c r="D20" t="str">
        <f>IF(Club2!C8="","",Club2!C8)</f>
        <v/>
      </c>
      <c r="E20" t="str">
        <f>IF(Club2!D8="","",Club2!D8)</f>
        <v/>
      </c>
      <c r="F20" t="str">
        <f>IF(Club2!$C$1="","",Club2!$C$1)</f>
        <v/>
      </c>
    </row>
    <row r="21" spans="1:6">
      <c r="A21" t="str">
        <f>IF(Club2!E9="","",Club2!E9)</f>
        <v/>
      </c>
      <c r="B21" t="str">
        <f>IF(Club2!A9="","",Club2!A9)</f>
        <v/>
      </c>
      <c r="C21" t="str">
        <f>IF(Club2!B9="","",Club2!B9)</f>
        <v>A</v>
      </c>
      <c r="D21" t="str">
        <f>IF(Club2!C9="","",Club2!C9)</f>
        <v/>
      </c>
      <c r="E21" t="str">
        <f>IF(Club2!D9="","",Club2!D9)</f>
        <v/>
      </c>
      <c r="F21" t="str">
        <f>IF(Club2!$C$1="","",Club2!$C$1)</f>
        <v/>
      </c>
    </row>
    <row r="22" spans="1:6">
      <c r="A22" t="str">
        <f>IF(Club2!E10="","",Club2!E10)</f>
        <v/>
      </c>
      <c r="B22" t="str">
        <f>IF(Club2!A10="","",Club2!A10)</f>
        <v/>
      </c>
      <c r="C22" t="str">
        <f>IF(Club2!B10="","",Club2!B10)</f>
        <v>G</v>
      </c>
      <c r="D22" t="str">
        <f>IF(Club2!C10="","",Club2!C10)</f>
        <v/>
      </c>
      <c r="E22" t="str">
        <f>IF(Club2!D10="","",Club2!D10)</f>
        <v/>
      </c>
      <c r="F22" t="str">
        <f>IF(Club2!$C$1="","",Club2!$C$1)</f>
        <v/>
      </c>
    </row>
    <row r="23" spans="1:6">
      <c r="A23" t="str">
        <f>IF(Club2!E11="","",Club2!E11)</f>
        <v/>
      </c>
      <c r="B23" t="str">
        <f>IF(Club2!A11="","",Club2!A11)</f>
        <v/>
      </c>
      <c r="C23" t="str">
        <f>IF(Club2!B11="","",Club2!B11)</f>
        <v>G</v>
      </c>
      <c r="D23" t="str">
        <f>IF(Club2!C11="","",Club2!C11)</f>
        <v/>
      </c>
      <c r="E23" t="str">
        <f>IF(Club2!D11="","",Club2!D11)</f>
        <v/>
      </c>
      <c r="F23" t="str">
        <f>IF(Club2!$C$1="","",Club2!$C$1)</f>
        <v/>
      </c>
    </row>
    <row r="24" spans="1:6">
      <c r="A24" t="str">
        <f>IF(Club2!E12="","",Club2!E12)</f>
        <v/>
      </c>
      <c r="B24" t="str">
        <f>IF(Club2!A12="","",Club2!A12)</f>
        <v/>
      </c>
      <c r="C24" t="str">
        <f>IF(Club2!B12="","",Club2!B12)</f>
        <v>F</v>
      </c>
      <c r="D24" t="str">
        <f>IF(Club2!C12="","",Club2!C12)</f>
        <v/>
      </c>
      <c r="E24" t="str">
        <f>IF(Club2!D12="","",Club2!D12)</f>
        <v/>
      </c>
      <c r="F24" t="str">
        <f>IF(Club2!$C$1="","",Club2!$C$1)</f>
        <v/>
      </c>
    </row>
    <row r="25" spans="1:6">
      <c r="A25" t="str">
        <f>IF(Club2!E13="","",Club2!E13)</f>
        <v/>
      </c>
      <c r="B25" t="str">
        <f>IF(Club2!A13="","",Club2!A13)</f>
        <v/>
      </c>
      <c r="C25" t="str">
        <f>IF(Club2!B13="","",Club2!B13)</f>
        <v>F</v>
      </c>
      <c r="D25" t="str">
        <f>IF(Club2!C13="","",Club2!C13)</f>
        <v/>
      </c>
      <c r="E25" t="str">
        <f>IF(Club2!D13="","",Club2!D13)</f>
        <v/>
      </c>
      <c r="F25" t="str">
        <f>IF(Club2!$C$1="","",Club2!$C$1)</f>
        <v/>
      </c>
    </row>
    <row r="26" spans="1:6">
      <c r="A26" t="str">
        <f>IF(Club2!E14="","",Club2!E14)</f>
        <v/>
      </c>
      <c r="B26" t="str">
        <f>IF(Club2!A14="","",Club2!A14)</f>
        <v/>
      </c>
      <c r="C26" t="str">
        <f>IF(Club2!B14="","",Club2!B14)</f>
        <v>F</v>
      </c>
      <c r="D26" t="str">
        <f>IF(Club2!C14="","",Club2!C14)</f>
        <v/>
      </c>
      <c r="E26" t="str">
        <f>IF(Club2!D14="","",Club2!D14)</f>
        <v/>
      </c>
      <c r="F26" t="str">
        <f>IF(Club2!$C$1="","",Club2!$C$1)</f>
        <v/>
      </c>
    </row>
    <row r="27" spans="1:6">
      <c r="A27" t="str">
        <f>IF(Club2!E15="","",Club2!E15)</f>
        <v/>
      </c>
      <c r="B27" t="str">
        <f>IF(Club2!A15="","",Club2!A15)</f>
        <v/>
      </c>
      <c r="C27" t="str">
        <f>IF(Club2!B15="","",Club2!B15)</f>
        <v>F</v>
      </c>
      <c r="D27" t="str">
        <f>IF(Club2!C15="","",Club2!C15)</f>
        <v/>
      </c>
      <c r="E27" t="str">
        <f>IF(Club2!D15="","",Club2!D15)</f>
        <v/>
      </c>
      <c r="F27" t="str">
        <f>IF(Club2!$C$1="","",Club2!$C$1)</f>
        <v/>
      </c>
    </row>
    <row r="28" spans="1:6">
      <c r="A28" t="str">
        <f>IF(Club2!E16="","",Club2!E16)</f>
        <v/>
      </c>
      <c r="B28" t="str">
        <f>IF(Club2!A16="","",Club2!A16)</f>
        <v/>
      </c>
      <c r="C28" t="str">
        <f>IF(Club2!B16="","",Club2!B16)</f>
        <v>F</v>
      </c>
      <c r="D28" t="str">
        <f>IF(Club2!C16="","",Club2!C16)</f>
        <v/>
      </c>
      <c r="E28" t="str">
        <f>IF(Club2!D16="","",Club2!D16)</f>
        <v/>
      </c>
      <c r="F28" t="str">
        <f>IF(Club2!$C$1="","",Club2!$C$1)</f>
        <v/>
      </c>
    </row>
    <row r="29" spans="1:6">
      <c r="A29" t="str">
        <f>IF(Club2!E17="","",Club2!E17)</f>
        <v/>
      </c>
      <c r="B29" t="str">
        <f>IF(Club2!A17="","",Club2!A17)</f>
        <v/>
      </c>
      <c r="C29" t="str">
        <f>IF(Club2!B17="","",Club2!B17)</f>
        <v>F</v>
      </c>
      <c r="D29" t="str">
        <f>IF(Club2!C17="","",Club2!C17)</f>
        <v/>
      </c>
      <c r="E29" t="str">
        <f>IF(Club2!D17="","",Club2!D17)</f>
        <v/>
      </c>
      <c r="F29" t="str">
        <f>IF(Club2!$C$1="","",Club2!$C$1)</f>
        <v/>
      </c>
    </row>
    <row r="30" spans="1:6">
      <c r="A30" t="str">
        <f>IF(Club2!E18="","",Club2!E18)</f>
        <v/>
      </c>
      <c r="B30" t="str">
        <f>IF(Club2!A18="","",Club2!A18)</f>
        <v/>
      </c>
      <c r="C30" t="str">
        <f>IF(Club2!B18="","",Club2!B18)</f>
        <v>F</v>
      </c>
      <c r="D30" t="str">
        <f>IF(Club2!C18="","",Club2!C18)</f>
        <v/>
      </c>
      <c r="E30" t="str">
        <f>IF(Club2!D18="","",Club2!D18)</f>
        <v/>
      </c>
      <c r="F30" t="str">
        <f>IF(Club2!$C$1="","",Club2!$C$1)</f>
        <v/>
      </c>
    </row>
    <row r="31" spans="1:6">
      <c r="A31" t="str">
        <f>IF(Club2!E19="","",Club2!E19)</f>
        <v/>
      </c>
      <c r="B31" t="str">
        <f>IF(Club2!A19="","",Club2!A19)</f>
        <v/>
      </c>
      <c r="C31" t="str">
        <f>IF(Club2!B19="","",Club2!B19)</f>
        <v>F</v>
      </c>
      <c r="D31" t="str">
        <f>IF(Club2!C19="","",Club2!C19)</f>
        <v/>
      </c>
      <c r="E31" t="str">
        <f>IF(Club2!D19="","",Club2!D19)</f>
        <v/>
      </c>
      <c r="F31" t="str">
        <f>IF(Club2!$C$1="","",Club2!$C$1)</f>
        <v/>
      </c>
    </row>
    <row r="32" spans="1:6">
      <c r="A32" t="str">
        <f>IF(Club2!E20="","",Club2!E20)</f>
        <v/>
      </c>
      <c r="B32" t="str">
        <f>IF(Club2!A20="","",Club2!A20)</f>
        <v/>
      </c>
      <c r="C32" t="str">
        <f>IF(Club2!B20="","",Club2!B20)</f>
        <v>F</v>
      </c>
      <c r="D32" t="str">
        <f>IF(Club2!C20="","",Club2!C20)</f>
        <v/>
      </c>
      <c r="E32" t="str">
        <f>IF(Club2!D20="","",Club2!D20)</f>
        <v/>
      </c>
      <c r="F32" t="str">
        <f>IF(Club2!$C$1="","",Club2!$C$1)</f>
        <v/>
      </c>
    </row>
    <row r="33" spans="1:6">
      <c r="A33" t="str">
        <f>IF(Club2!E21="","",Club2!E21)</f>
        <v/>
      </c>
      <c r="B33" t="str">
        <f>IF(Club2!A21="","",Club2!A21)</f>
        <v/>
      </c>
      <c r="C33" t="str">
        <f>IF(Club2!B21="","",Club2!B21)</f>
        <v>F</v>
      </c>
      <c r="D33" t="str">
        <f>IF(Club2!C21="","",Club2!C21)</f>
        <v/>
      </c>
      <c r="E33" t="str">
        <f>IF(Club2!D21="","",Club2!D21)</f>
        <v/>
      </c>
      <c r="F33" t="str">
        <f>IF(Club2!$C$1="","",Club2!$C$1)</f>
        <v/>
      </c>
    </row>
    <row r="34" spans="1:6">
      <c r="A34" t="str">
        <f>IF(Club2!E22="","",Club2!E22)</f>
        <v/>
      </c>
      <c r="B34" t="str">
        <f>IF(Club2!A22="","",Club2!A22)</f>
        <v/>
      </c>
      <c r="C34" t="str">
        <f>IF(Club2!B22="","",Club2!B22)</f>
        <v>F</v>
      </c>
      <c r="D34" t="str">
        <f>IF(Club2!C22="","",Club2!C22)</f>
        <v/>
      </c>
      <c r="E34" t="str">
        <f>IF(Club2!D22="","",Club2!D22)</f>
        <v/>
      </c>
      <c r="F34" t="str">
        <f>IF(Club2!$C$1="","",Club2!$C$1)</f>
        <v/>
      </c>
    </row>
    <row r="35" spans="1:6">
      <c r="A35" t="str">
        <f>IF(Club2!E23="","",Club2!E23)</f>
        <v/>
      </c>
      <c r="B35" t="str">
        <f>IF(Club2!A23="","",Club2!A23)</f>
        <v/>
      </c>
      <c r="C35" t="str">
        <f>IF(Club2!B23="","",Club2!B23)</f>
        <v>F</v>
      </c>
      <c r="D35" t="str">
        <f>IF(Club2!C23="","",Club2!C23)</f>
        <v/>
      </c>
      <c r="E35" t="str">
        <f>IF(Club2!D23="","",Club2!D23)</f>
        <v/>
      </c>
      <c r="F35" t="str">
        <f>IF(Club2!$C$1="","",Club2!$C$1)</f>
        <v/>
      </c>
    </row>
    <row r="36" spans="1:6">
      <c r="A36" t="str">
        <f>IF(Club2!E24="","",Club2!E24)</f>
        <v/>
      </c>
      <c r="B36" t="str">
        <f>IF(Club2!A24="","",Club2!A24)</f>
        <v/>
      </c>
      <c r="C36" t="str">
        <f>IF(Club2!B24="","",Club2!B24)</f>
        <v>F</v>
      </c>
      <c r="D36" t="str">
        <f>IF(Club2!C24="","",Club2!C24)</f>
        <v/>
      </c>
      <c r="E36" t="str">
        <f>IF(Club2!D24="","",Club2!D24)</f>
        <v/>
      </c>
      <c r="F36" t="str">
        <f>IF(Club2!$C$1="","",Club2!$C$1)</f>
        <v/>
      </c>
    </row>
    <row r="37" spans="1:6">
      <c r="A37" t="str">
        <f>IF(Club2!E25="","",Club2!E25)</f>
        <v/>
      </c>
      <c r="B37" t="str">
        <f>IF(Club2!A25="","",Club2!A25)</f>
        <v/>
      </c>
      <c r="C37" t="str">
        <f>IF(Club2!B25="","",Club2!B25)</f>
        <v>F</v>
      </c>
      <c r="D37" t="str">
        <f>IF(Club2!C25="","",Club2!C25)</f>
        <v/>
      </c>
      <c r="E37" t="str">
        <f>IF(Club2!D25="","",Club2!D25)</f>
        <v/>
      </c>
      <c r="F37" t="str">
        <f>IF(Club2!$C$1="","",Club2!$C$1)</f>
        <v/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24F62-AE6E-4BAC-9A57-1C9403CBA586}">
  <sheetPr codeName="Tabelle5">
    <tabColor rgb="FF92D050"/>
  </sheetPr>
  <dimension ref="A1:I27"/>
  <sheetViews>
    <sheetView showGridLines="0" zoomScale="150" zoomScaleNormal="150" workbookViewId="0">
      <pane ySplit="7" topLeftCell="A8" activePane="bottomLeft" state="frozen"/>
      <selection activeCell="B7" sqref="B7"/>
      <selection pane="bottomLeft" activeCell="C1" sqref="C1:E2 C5:D5 A8:A25 C8:E25"/>
    </sheetView>
  </sheetViews>
  <sheetFormatPr baseColWidth="10" defaultColWidth="11.42578125" defaultRowHeight="15"/>
  <cols>
    <col min="1" max="1" width="16" style="10" bestFit="1" customWidth="1"/>
    <col min="2" max="2" width="11.140625" style="10" bestFit="1" customWidth="1"/>
    <col min="3" max="3" width="25.28515625" style="10" customWidth="1"/>
    <col min="4" max="4" width="25.5703125" style="10" customWidth="1"/>
    <col min="5" max="5" width="14.7109375" style="10" bestFit="1" customWidth="1"/>
    <col min="6" max="6" width="13.5703125" style="10" bestFit="1" customWidth="1"/>
    <col min="7" max="7" width="3" style="10" bestFit="1" customWidth="1"/>
    <col min="8" max="8" width="3" style="10" customWidth="1"/>
    <col min="9" max="9" width="11.42578125" style="10" hidden="1" customWidth="1"/>
    <col min="10" max="16384" width="11.42578125" style="10"/>
  </cols>
  <sheetData>
    <row r="1" spans="1:9" ht="23.25">
      <c r="A1" s="231" t="s">
        <v>185</v>
      </c>
      <c r="B1" s="231"/>
      <c r="C1" s="232"/>
      <c r="D1" s="233"/>
      <c r="E1" s="117"/>
      <c r="F1" s="10" t="s">
        <v>55</v>
      </c>
      <c r="G1" s="10">
        <f>SUM(I8:I25)</f>
        <v>0</v>
      </c>
    </row>
    <row r="2" spans="1:9" ht="23.25">
      <c r="A2" s="231" t="s">
        <v>54</v>
      </c>
      <c r="B2" s="231"/>
      <c r="C2" s="230"/>
      <c r="D2" s="230"/>
      <c r="E2" s="230"/>
    </row>
    <row r="4" spans="1:9">
      <c r="B4" s="112" t="s">
        <v>192</v>
      </c>
      <c r="C4" s="112" t="s">
        <v>18</v>
      </c>
      <c r="D4" s="112" t="s">
        <v>19</v>
      </c>
    </row>
    <row r="5" spans="1:9">
      <c r="C5" s="116"/>
      <c r="D5" s="116"/>
    </row>
    <row r="7" spans="1:9">
      <c r="A7" s="10" t="s">
        <v>51</v>
      </c>
      <c r="B7" s="10" t="s">
        <v>52</v>
      </c>
      <c r="C7" s="10" t="s">
        <v>18</v>
      </c>
      <c r="D7" s="10" t="s">
        <v>19</v>
      </c>
      <c r="E7" s="10" t="s">
        <v>53</v>
      </c>
    </row>
    <row r="8" spans="1:9">
      <c r="A8" s="113"/>
      <c r="B8" s="96" t="s">
        <v>4</v>
      </c>
      <c r="C8" s="114"/>
      <c r="D8" s="114"/>
      <c r="E8" s="213"/>
      <c r="I8" s="10">
        <f>IF(OR(Team_A45[[#This Row],[Trikotnummer]]="",Team_A45[[#This Row],[Nachname]]="",Team_A45[[#This Row],[Vorname]]="",Team_A45[[#This Row],[Passnummer]]=""),0,1)</f>
        <v>0</v>
      </c>
    </row>
    <row r="9" spans="1:9">
      <c r="A9" s="113"/>
      <c r="B9" s="96" t="s">
        <v>1</v>
      </c>
      <c r="C9" s="114"/>
      <c r="D9" s="114"/>
      <c r="E9" s="213"/>
      <c r="I9" s="10">
        <f>IF(OR(Team_A45[[#This Row],[Trikotnummer]]="",Team_A45[[#This Row],[Nachname]]="",Team_A45[[#This Row],[Vorname]]="",Team_A45[[#This Row],[Passnummer]]=""),0,1)</f>
        <v>0</v>
      </c>
    </row>
    <row r="10" spans="1:9">
      <c r="A10" s="113"/>
      <c r="B10" s="96" t="s">
        <v>0</v>
      </c>
      <c r="C10" s="114"/>
      <c r="D10" s="114"/>
      <c r="E10" s="213"/>
      <c r="I10" s="10">
        <f>IF(OR(Team_A45[[#This Row],[Trikotnummer]]="",Team_A45[[#This Row],[Nachname]]="",Team_A45[[#This Row],[Vorname]]="",Team_A45[[#This Row],[Passnummer]]=""),0,1)</f>
        <v>0</v>
      </c>
    </row>
    <row r="11" spans="1:9">
      <c r="A11" s="113"/>
      <c r="B11" s="96" t="s">
        <v>0</v>
      </c>
      <c r="C11" s="114"/>
      <c r="D11" s="114"/>
      <c r="E11" s="213"/>
      <c r="I11" s="10">
        <f>IF(OR(Team_A45[[#This Row],[Trikotnummer]]="",Team_A45[[#This Row],[Nachname]]="",Team_A45[[#This Row],[Vorname]]="",Team_A45[[#This Row],[Passnummer]]=""),0,1)</f>
        <v>0</v>
      </c>
    </row>
    <row r="12" spans="1:9">
      <c r="A12" s="113"/>
      <c r="B12" s="96" t="s">
        <v>6</v>
      </c>
      <c r="C12" s="115"/>
      <c r="D12" s="114"/>
      <c r="E12" s="213"/>
      <c r="I12" s="10">
        <f>IF(OR(Team_A45[[#This Row],[Trikotnummer]]="",Team_A45[[#This Row],[Nachname]]="",Team_A45[[#This Row],[Vorname]]="",Team_A45[[#This Row],[Passnummer]]=""),0,1)</f>
        <v>0</v>
      </c>
    </row>
    <row r="13" spans="1:9">
      <c r="A13" s="113"/>
      <c r="B13" s="96" t="s">
        <v>6</v>
      </c>
      <c r="C13" s="115"/>
      <c r="D13" s="114"/>
      <c r="E13" s="213"/>
      <c r="I13" s="10">
        <f>IF(OR(Team_A45[[#This Row],[Trikotnummer]]="",Team_A45[[#This Row],[Nachname]]="",Team_A45[[#This Row],[Vorname]]="",Team_A45[[#This Row],[Passnummer]]=""),0,1)</f>
        <v>0</v>
      </c>
    </row>
    <row r="14" spans="1:9">
      <c r="A14" s="113"/>
      <c r="B14" s="96" t="s">
        <v>6</v>
      </c>
      <c r="C14" s="115"/>
      <c r="D14" s="114"/>
      <c r="E14" s="213"/>
      <c r="I14" s="10">
        <f>IF(OR(Team_A45[[#This Row],[Trikotnummer]]="",Team_A45[[#This Row],[Nachname]]="",Team_A45[[#This Row],[Vorname]]="",Team_A45[[#This Row],[Passnummer]]=""),0,1)</f>
        <v>0</v>
      </c>
    </row>
    <row r="15" spans="1:9">
      <c r="A15" s="113"/>
      <c r="B15" s="96" t="s">
        <v>6</v>
      </c>
      <c r="C15" s="114"/>
      <c r="D15" s="114"/>
      <c r="E15" s="213"/>
      <c r="I15" s="10">
        <f>IF(OR(Team_A45[[#This Row],[Trikotnummer]]="",Team_A45[[#This Row],[Nachname]]="",Team_A45[[#This Row],[Vorname]]="",Team_A45[[#This Row],[Passnummer]]=""),0,1)</f>
        <v>0</v>
      </c>
    </row>
    <row r="16" spans="1:9">
      <c r="A16" s="113"/>
      <c r="B16" s="96" t="s">
        <v>6</v>
      </c>
      <c r="C16" s="114"/>
      <c r="D16" s="114"/>
      <c r="E16" s="213"/>
      <c r="I16" s="10">
        <f>IF(OR(Team_A45[[#This Row],[Trikotnummer]]="",Team_A45[[#This Row],[Nachname]]="",Team_A45[[#This Row],[Vorname]]="",Team_A45[[#This Row],[Passnummer]]=""),0,1)</f>
        <v>0</v>
      </c>
    </row>
    <row r="17" spans="1:9">
      <c r="A17" s="113"/>
      <c r="B17" s="96" t="s">
        <v>6</v>
      </c>
      <c r="C17" s="114"/>
      <c r="D17" s="114"/>
      <c r="E17" s="213"/>
      <c r="I17" s="10">
        <f>IF(OR(Team_A45[[#This Row],[Trikotnummer]]="",Team_A45[[#This Row],[Nachname]]="",Team_A45[[#This Row],[Vorname]]="",Team_A45[[#This Row],[Passnummer]]=""),0,1)</f>
        <v>0</v>
      </c>
    </row>
    <row r="18" spans="1:9">
      <c r="A18" s="113"/>
      <c r="B18" s="96" t="s">
        <v>6</v>
      </c>
      <c r="C18" s="114"/>
      <c r="D18" s="114"/>
      <c r="E18" s="213"/>
      <c r="I18" s="10">
        <f>IF(OR(Team_A45[[#This Row],[Trikotnummer]]="",Team_A45[[#This Row],[Nachname]]="",Team_A45[[#This Row],[Vorname]]="",Team_A45[[#This Row],[Passnummer]]=""),0,1)</f>
        <v>0</v>
      </c>
    </row>
    <row r="19" spans="1:9">
      <c r="A19" s="113"/>
      <c r="B19" s="96" t="s">
        <v>6</v>
      </c>
      <c r="C19" s="114"/>
      <c r="D19" s="114"/>
      <c r="E19" s="213"/>
      <c r="I19" s="10">
        <f>IF(OR(Team_A45[[#This Row],[Trikotnummer]]="",Team_A45[[#This Row],[Nachname]]="",Team_A45[[#This Row],[Vorname]]="",Team_A45[[#This Row],[Passnummer]]=""),0,1)</f>
        <v>0</v>
      </c>
    </row>
    <row r="20" spans="1:9">
      <c r="A20" s="113"/>
      <c r="B20" s="96" t="s">
        <v>6</v>
      </c>
      <c r="C20" s="114"/>
      <c r="D20" s="114"/>
      <c r="E20" s="213"/>
      <c r="I20" s="10">
        <f>IF(OR(Team_A45[[#This Row],[Trikotnummer]]="",Team_A45[[#This Row],[Nachname]]="",Team_A45[[#This Row],[Vorname]]="",Team_A45[[#This Row],[Passnummer]]=""),0,1)</f>
        <v>0</v>
      </c>
    </row>
    <row r="21" spans="1:9">
      <c r="A21" s="113"/>
      <c r="B21" s="96" t="s">
        <v>6</v>
      </c>
      <c r="C21" s="114"/>
      <c r="D21" s="114"/>
      <c r="E21" s="213"/>
      <c r="I21" s="10">
        <f>IF(OR(Team_A45[[#This Row],[Trikotnummer]]="",Team_A45[[#This Row],[Nachname]]="",Team_A45[[#This Row],[Vorname]]="",Team_A45[[#This Row],[Passnummer]]=""),0,1)</f>
        <v>0</v>
      </c>
    </row>
    <row r="22" spans="1:9">
      <c r="A22" s="113"/>
      <c r="B22" s="96" t="s">
        <v>6</v>
      </c>
      <c r="C22" s="115"/>
      <c r="D22" s="115"/>
      <c r="E22" s="213"/>
      <c r="I22" s="10">
        <f>IF(OR(Team_A45[[#This Row],[Trikotnummer]]="",Team_A45[[#This Row],[Nachname]]="",Team_A45[[#This Row],[Vorname]]="",Team_A45[[#This Row],[Passnummer]]=""),0,1)</f>
        <v>0</v>
      </c>
    </row>
    <row r="23" spans="1:9">
      <c r="A23" s="113"/>
      <c r="B23" s="96" t="s">
        <v>6</v>
      </c>
      <c r="C23" s="115"/>
      <c r="D23" s="115"/>
      <c r="E23" s="213"/>
      <c r="I23" s="10">
        <f>IF(OR(Team_A45[[#This Row],[Trikotnummer]]="",Team_A45[[#This Row],[Nachname]]="",Team_A45[[#This Row],[Vorname]]="",Team_A45[[#This Row],[Passnummer]]=""),0,1)</f>
        <v>0</v>
      </c>
    </row>
    <row r="24" spans="1:9">
      <c r="A24" s="113"/>
      <c r="B24" s="96" t="s">
        <v>6</v>
      </c>
      <c r="C24" s="115"/>
      <c r="D24" s="115"/>
      <c r="E24" s="213"/>
      <c r="I24" s="10">
        <f>IF(OR(Team_A45[[#This Row],[Trikotnummer]]="",Team_A45[[#This Row],[Nachname]]="",Team_A45[[#This Row],[Vorname]]="",Team_A45[[#This Row],[Passnummer]]=""),0,1)</f>
        <v>0</v>
      </c>
    </row>
    <row r="25" spans="1:9">
      <c r="A25" s="113"/>
      <c r="B25" s="96" t="s">
        <v>6</v>
      </c>
      <c r="C25" s="115"/>
      <c r="D25" s="115"/>
      <c r="E25" s="213"/>
      <c r="I25" s="10">
        <f>IF(OR(Team_A45[[#This Row],[Trikotnummer]]="",Team_A45[[#This Row],[Nachname]]="",Team_A45[[#This Row],[Vorname]]="",Team_A45[[#This Row],[Passnummer]]=""),0,1)</f>
        <v>0</v>
      </c>
    </row>
    <row r="27" spans="1:9">
      <c r="D27" s="89" t="s">
        <v>190</v>
      </c>
      <c r="E27" s="91" t="s">
        <v>306</v>
      </c>
    </row>
  </sheetData>
  <sheetProtection password="E760" sheet="1" objects="1" scenarios="1" selectLockedCells="1"/>
  <mergeCells count="4">
    <mergeCell ref="C2:E2"/>
    <mergeCell ref="A2:B2"/>
    <mergeCell ref="A1:B1"/>
    <mergeCell ref="C1:D1"/>
  </mergeCells>
  <dataValidations count="5">
    <dataValidation allowBlank="1" showInputMessage="1" showErrorMessage="1" promptTitle="Ligenbezeichnung" prompt="Hier wird die Ligenbezeichnung eingetragen. Bitte achte darauf, dass diese korrekt eingetragen wird._x000a__x000a_Beispiel: _x000a_1. Bundesliga -&gt; 1.BL (ohne Leerzeichen)_x000a_2. Bundesliga Nord -&gt; 2.BLN" sqref="C2" xr:uid="{6D2FA4E8-D0AF-4E34-9BEC-9156ED760762}"/>
    <dataValidation allowBlank="1" showInputMessage="1" showErrorMessage="1" promptTitle="Mannschaft" prompt="Gib hier die Mannschaft ein" sqref="C1:D1" xr:uid="{E25302D0-29A1-4EF4-A839-D853DABBA52E}"/>
    <dataValidation type="whole" allowBlank="1" showInputMessage="1" showErrorMessage="1" promptTitle="Mannschaftsnummer" prompt="Gib hier die Mannschaftsnummer ein!" sqref="E1" xr:uid="{5AB38F70-5014-4260-9670-187F73EFA81B}">
      <formula1>1</formula1>
      <formula2>5</formula2>
    </dataValidation>
    <dataValidation type="whole" allowBlank="1" showInputMessage="1" showErrorMessage="1" sqref="A8:A15 A17:A23" xr:uid="{9B574448-8727-4DD8-8D47-CB7B5733E615}">
      <formula1>0</formula1>
      <formula2>100</formula2>
    </dataValidation>
    <dataValidation type="custom" allowBlank="1" showInputMessage="1" showErrorMessage="1" sqref="E8:E25" xr:uid="{70A27085-D532-4696-949E-8618361FC2CD}">
      <formula1>OR(E8="BV", AND(LEN(E8)&gt;=4, LEN(E8)&lt;=5))</formula1>
    </dataValidation>
  </dataValidations>
  <pageMargins left="0.70866141732283472" right="0.70866141732283472" top="0.78740157480314965" bottom="0.78740157480314965" header="0.31496062992125984" footer="0.31496062992125984"/>
  <pageSetup paperSize="9" scale="125" orientation="landscape" horizontalDpi="0" verticalDpi="0" r:id="rId1"/>
  <headerFooter>
    <oddHeader>&amp;Le-Spielbericht Skaterhockey</oddHead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B3183-7A24-4F3D-AF92-AE3E2AF29431}">
  <sheetPr codeName="Tabelle6">
    <tabColor rgb="FF92D050"/>
  </sheetPr>
  <dimension ref="A1:I27"/>
  <sheetViews>
    <sheetView showGridLines="0" showRowColHeaders="0" zoomScale="150" zoomScaleNormal="150" workbookViewId="0">
      <pane ySplit="7" topLeftCell="A8" activePane="bottomLeft" state="frozen"/>
      <selection activeCell="B7" sqref="B7"/>
      <selection pane="bottomLeft" activeCell="C1" sqref="C1:E2 C5:D5 A8:A25 C8:E25"/>
    </sheetView>
  </sheetViews>
  <sheetFormatPr baseColWidth="10" defaultColWidth="11.42578125" defaultRowHeight="15"/>
  <cols>
    <col min="1" max="1" width="16" style="10" bestFit="1" customWidth="1"/>
    <col min="2" max="2" width="11.140625" style="10" bestFit="1" customWidth="1"/>
    <col min="3" max="3" width="25.28515625" style="10" customWidth="1"/>
    <col min="4" max="4" width="25.5703125" style="10" customWidth="1"/>
    <col min="5" max="5" width="14.7109375" style="10" bestFit="1" customWidth="1"/>
    <col min="6" max="6" width="13.5703125" style="10" bestFit="1" customWidth="1"/>
    <col min="7" max="7" width="3" style="10" bestFit="1" customWidth="1"/>
    <col min="8" max="8" width="3" style="10" customWidth="1"/>
    <col min="9" max="9" width="0" style="10" hidden="1" customWidth="1"/>
    <col min="10" max="16384" width="11.42578125" style="10"/>
  </cols>
  <sheetData>
    <row r="1" spans="1:9" ht="23.25">
      <c r="A1" s="231" t="s">
        <v>186</v>
      </c>
      <c r="B1" s="231"/>
      <c r="C1" s="232"/>
      <c r="D1" s="233"/>
      <c r="E1" s="117"/>
      <c r="F1" s="10" t="s">
        <v>55</v>
      </c>
      <c r="G1" s="10">
        <f>SUM(I8:I25)</f>
        <v>0</v>
      </c>
    </row>
    <row r="2" spans="1:9" ht="23.25">
      <c r="A2" s="231" t="s">
        <v>54</v>
      </c>
      <c r="B2" s="231"/>
      <c r="C2" s="230"/>
      <c r="D2" s="230"/>
      <c r="E2" s="230"/>
    </row>
    <row r="4" spans="1:9">
      <c r="B4" s="112" t="s">
        <v>192</v>
      </c>
      <c r="C4" s="112" t="s">
        <v>18</v>
      </c>
      <c r="D4" s="112" t="s">
        <v>19</v>
      </c>
    </row>
    <row r="5" spans="1:9">
      <c r="C5" s="116"/>
      <c r="D5" s="116"/>
    </row>
    <row r="7" spans="1:9">
      <c r="A7" s="10" t="s">
        <v>51</v>
      </c>
      <c r="B7" s="10" t="s">
        <v>52</v>
      </c>
      <c r="C7" s="10" t="s">
        <v>18</v>
      </c>
      <c r="D7" s="10" t="s">
        <v>19</v>
      </c>
      <c r="E7" s="10" t="s">
        <v>53</v>
      </c>
    </row>
    <row r="8" spans="1:9">
      <c r="A8" s="113"/>
      <c r="B8" s="96" t="s">
        <v>4</v>
      </c>
      <c r="C8" s="114"/>
      <c r="D8" s="114"/>
      <c r="E8" s="213"/>
      <c r="I8" s="10">
        <f>IF(OR(Team_A4[[#This Row],[Trikotnummer]]="",Team_A4[[#This Row],[Nachname]]="",Team_A4[[#This Row],[Vorname]]="",Team_A4[[#This Row],[Passnummer]]=""),0,1)</f>
        <v>0</v>
      </c>
    </row>
    <row r="9" spans="1:9">
      <c r="A9" s="113"/>
      <c r="B9" s="96" t="s">
        <v>1</v>
      </c>
      <c r="C9" s="114"/>
      <c r="D9" s="114"/>
      <c r="E9" s="213"/>
      <c r="I9" s="10">
        <f>IF(OR(Team_A4[[#This Row],[Trikotnummer]]="",Team_A4[[#This Row],[Nachname]]="",Team_A4[[#This Row],[Vorname]]="",Team_A4[[#This Row],[Passnummer]]=""),0,1)</f>
        <v>0</v>
      </c>
    </row>
    <row r="10" spans="1:9">
      <c r="A10" s="113"/>
      <c r="B10" s="96" t="s">
        <v>0</v>
      </c>
      <c r="C10" s="114"/>
      <c r="D10" s="114"/>
      <c r="E10" s="213"/>
      <c r="I10" s="10">
        <f>IF(OR(Team_A4[[#This Row],[Trikotnummer]]="",Team_A4[[#This Row],[Nachname]]="",Team_A4[[#This Row],[Vorname]]="",Team_A4[[#This Row],[Passnummer]]=""),0,1)</f>
        <v>0</v>
      </c>
    </row>
    <row r="11" spans="1:9">
      <c r="A11" s="113"/>
      <c r="B11" s="96" t="s">
        <v>0</v>
      </c>
      <c r="C11" s="114"/>
      <c r="D11" s="114"/>
      <c r="E11" s="213"/>
      <c r="I11" s="10">
        <f>IF(OR(Team_A4[[#This Row],[Trikotnummer]]="",Team_A4[[#This Row],[Nachname]]="",Team_A4[[#This Row],[Vorname]]="",Team_A4[[#This Row],[Passnummer]]=""),0,1)</f>
        <v>0</v>
      </c>
    </row>
    <row r="12" spans="1:9">
      <c r="A12" s="113"/>
      <c r="B12" s="96" t="s">
        <v>6</v>
      </c>
      <c r="C12" s="114"/>
      <c r="D12" s="114"/>
      <c r="E12" s="213"/>
      <c r="I12" s="10">
        <f>IF(OR(Team_A4[[#This Row],[Trikotnummer]]="",Team_A4[[#This Row],[Nachname]]="",Team_A4[[#This Row],[Vorname]]="",Team_A4[[#This Row],[Passnummer]]=""),0,1)</f>
        <v>0</v>
      </c>
    </row>
    <row r="13" spans="1:9">
      <c r="A13" s="113"/>
      <c r="B13" s="96" t="s">
        <v>6</v>
      </c>
      <c r="C13" s="114"/>
      <c r="D13" s="114"/>
      <c r="E13" s="213"/>
      <c r="I13" s="10">
        <f>IF(OR(Team_A4[[#This Row],[Trikotnummer]]="",Team_A4[[#This Row],[Nachname]]="",Team_A4[[#This Row],[Vorname]]="",Team_A4[[#This Row],[Passnummer]]=""),0,1)</f>
        <v>0</v>
      </c>
    </row>
    <row r="14" spans="1:9">
      <c r="A14" s="113"/>
      <c r="B14" s="96" t="s">
        <v>6</v>
      </c>
      <c r="C14" s="114"/>
      <c r="D14" s="114"/>
      <c r="E14" s="213"/>
      <c r="I14" s="10">
        <f>IF(OR(Team_A4[[#This Row],[Trikotnummer]]="",Team_A4[[#This Row],[Nachname]]="",Team_A4[[#This Row],[Vorname]]="",Team_A4[[#This Row],[Passnummer]]=""),0,1)</f>
        <v>0</v>
      </c>
    </row>
    <row r="15" spans="1:9">
      <c r="A15" s="113"/>
      <c r="B15" s="96" t="s">
        <v>6</v>
      </c>
      <c r="C15" s="114"/>
      <c r="D15" s="114"/>
      <c r="E15" s="213"/>
      <c r="I15" s="10">
        <f>IF(OR(Team_A4[[#This Row],[Trikotnummer]]="",Team_A4[[#This Row],[Nachname]]="",Team_A4[[#This Row],[Vorname]]="",Team_A4[[#This Row],[Passnummer]]=""),0,1)</f>
        <v>0</v>
      </c>
    </row>
    <row r="16" spans="1:9">
      <c r="A16" s="113"/>
      <c r="B16" s="96" t="s">
        <v>6</v>
      </c>
      <c r="C16" s="114"/>
      <c r="D16" s="114"/>
      <c r="E16" s="213"/>
      <c r="I16" s="10">
        <f>IF(OR(Team_A4[[#This Row],[Trikotnummer]]="",Team_A4[[#This Row],[Nachname]]="",Team_A4[[#This Row],[Vorname]]="",Team_A4[[#This Row],[Passnummer]]=""),0,1)</f>
        <v>0</v>
      </c>
    </row>
    <row r="17" spans="1:9">
      <c r="A17" s="113"/>
      <c r="B17" s="96" t="s">
        <v>6</v>
      </c>
      <c r="C17" s="114"/>
      <c r="D17" s="114"/>
      <c r="E17" s="213"/>
      <c r="I17" s="10">
        <f>IF(OR(Team_A4[[#This Row],[Trikotnummer]]="",Team_A4[[#This Row],[Nachname]]="",Team_A4[[#This Row],[Vorname]]="",Team_A4[[#This Row],[Passnummer]]=""),0,1)</f>
        <v>0</v>
      </c>
    </row>
    <row r="18" spans="1:9">
      <c r="A18" s="113"/>
      <c r="B18" s="96" t="s">
        <v>6</v>
      </c>
      <c r="C18" s="114"/>
      <c r="D18" s="114"/>
      <c r="E18" s="213"/>
      <c r="I18" s="10">
        <f>IF(OR(Team_A4[[#This Row],[Trikotnummer]]="",Team_A4[[#This Row],[Nachname]]="",Team_A4[[#This Row],[Vorname]]="",Team_A4[[#This Row],[Passnummer]]=""),0,1)</f>
        <v>0</v>
      </c>
    </row>
    <row r="19" spans="1:9">
      <c r="A19" s="113"/>
      <c r="B19" s="96" t="s">
        <v>6</v>
      </c>
      <c r="C19" s="114"/>
      <c r="D19" s="114"/>
      <c r="E19" s="213"/>
      <c r="I19" s="10">
        <f>IF(OR(Team_A4[[#This Row],[Trikotnummer]]="",Team_A4[[#This Row],[Nachname]]="",Team_A4[[#This Row],[Vorname]]="",Team_A4[[#This Row],[Passnummer]]=""),0,1)</f>
        <v>0</v>
      </c>
    </row>
    <row r="20" spans="1:9">
      <c r="A20" s="113"/>
      <c r="B20" s="96" t="s">
        <v>6</v>
      </c>
      <c r="C20" s="114"/>
      <c r="D20" s="114"/>
      <c r="E20" s="213"/>
      <c r="I20" s="10">
        <f>IF(OR(Team_A4[[#This Row],[Trikotnummer]]="",Team_A4[[#This Row],[Nachname]]="",Team_A4[[#This Row],[Vorname]]="",Team_A4[[#This Row],[Passnummer]]=""),0,1)</f>
        <v>0</v>
      </c>
    </row>
    <row r="21" spans="1:9">
      <c r="A21" s="113"/>
      <c r="B21" s="96" t="s">
        <v>6</v>
      </c>
      <c r="C21" s="114"/>
      <c r="D21" s="114"/>
      <c r="E21" s="213"/>
      <c r="I21" s="10">
        <f>IF(OR(Team_A4[[#This Row],[Trikotnummer]]="",Team_A4[[#This Row],[Nachname]]="",Team_A4[[#This Row],[Vorname]]="",Team_A4[[#This Row],[Passnummer]]=""),0,1)</f>
        <v>0</v>
      </c>
    </row>
    <row r="22" spans="1:9">
      <c r="A22" s="113"/>
      <c r="B22" s="96" t="s">
        <v>6</v>
      </c>
      <c r="C22" s="114"/>
      <c r="D22" s="114"/>
      <c r="E22" s="213"/>
      <c r="I22" s="10">
        <f>IF(OR(Team_A4[[#This Row],[Trikotnummer]]="",Team_A4[[#This Row],[Nachname]]="",Team_A4[[#This Row],[Vorname]]="",Team_A4[[#This Row],[Passnummer]]=""),0,1)</f>
        <v>0</v>
      </c>
    </row>
    <row r="23" spans="1:9">
      <c r="A23" s="113"/>
      <c r="B23" s="96" t="s">
        <v>6</v>
      </c>
      <c r="C23" s="114"/>
      <c r="D23" s="114"/>
      <c r="E23" s="213"/>
      <c r="I23" s="10">
        <f>IF(OR(Team_A4[[#This Row],[Trikotnummer]]="",Team_A4[[#This Row],[Nachname]]="",Team_A4[[#This Row],[Vorname]]="",Team_A4[[#This Row],[Passnummer]]=""),0,1)</f>
        <v>0</v>
      </c>
    </row>
    <row r="24" spans="1:9">
      <c r="A24" s="113"/>
      <c r="B24" s="96" t="s">
        <v>6</v>
      </c>
      <c r="C24" s="114"/>
      <c r="D24" s="114"/>
      <c r="E24" s="213"/>
      <c r="I24" s="10">
        <f>IF(OR(Team_A4[[#This Row],[Trikotnummer]]="",Team_A4[[#This Row],[Nachname]]="",Team_A4[[#This Row],[Vorname]]="",Team_A4[[#This Row],[Passnummer]]=""),0,1)</f>
        <v>0</v>
      </c>
    </row>
    <row r="25" spans="1:9">
      <c r="A25" s="113"/>
      <c r="B25" s="96" t="s">
        <v>6</v>
      </c>
      <c r="C25" s="114"/>
      <c r="D25" s="114"/>
      <c r="E25" s="213"/>
      <c r="I25" s="10">
        <f>IF(OR(Team_A4[[#This Row],[Trikotnummer]]="",Team_A4[[#This Row],[Nachname]]="",Team_A4[[#This Row],[Vorname]]="",Team_A4[[#This Row],[Passnummer]]=""),0,1)</f>
        <v>0</v>
      </c>
    </row>
    <row r="27" spans="1:9">
      <c r="D27" s="89" t="s">
        <v>190</v>
      </c>
      <c r="E27" s="91" t="s">
        <v>306</v>
      </c>
    </row>
  </sheetData>
  <sheetProtection password="E760" sheet="1" objects="1" scenarios="1" selectLockedCells="1"/>
  <mergeCells count="4">
    <mergeCell ref="A1:B1"/>
    <mergeCell ref="A2:B2"/>
    <mergeCell ref="C2:E2"/>
    <mergeCell ref="C1:D1"/>
  </mergeCells>
  <phoneticPr fontId="24" type="noConversion"/>
  <dataValidations count="5">
    <dataValidation allowBlank="1" showInputMessage="1" showErrorMessage="1" promptTitle="Ligenbezeichnung" prompt="Hier wird die Ligenbezeichnung eingetragen. Bitte achte darauf, dass diese korrekt eingetragen wird._x000a__x000a_Beispiel: _x000a_1. Bundesliga -&gt; 1.BL (ohne Leerzeichen)_x000a_2. Bundesliga Nord -&gt; 2.BLN" sqref="C2" xr:uid="{7620B45C-8383-4FD5-8D50-3EC0FA31D275}"/>
    <dataValidation type="whole" allowBlank="1" showInputMessage="1" showErrorMessage="1" promptTitle="Mannschaftsnummer" prompt="Gib hier die Mannschaftsnummer ein!" sqref="E1" xr:uid="{27A4DB5E-9E09-40AC-9709-6D1F5A467E26}">
      <formula1>1</formula1>
      <formula2>5</formula2>
    </dataValidation>
    <dataValidation allowBlank="1" showInputMessage="1" showErrorMessage="1" promptTitle="Mannschaft" prompt="Gib hier die Mannschaft ein" sqref="C1:D1" xr:uid="{6F4DCB7E-DF94-49F4-B989-CB7CCD7FDFA8}"/>
    <dataValidation type="whole" allowBlank="1" showInputMessage="1" showErrorMessage="1" sqref="A8:A25" xr:uid="{38DBFF63-4BDB-49A8-9B72-91104E3AF4AC}">
      <formula1>0</formula1>
      <formula2>100</formula2>
    </dataValidation>
    <dataValidation type="custom" allowBlank="1" showInputMessage="1" showErrorMessage="1" sqref="E8:E25" xr:uid="{19F2E624-D14C-43F5-9F5C-C40056B1689F}">
      <formula1>OR(E8="BV", AND(LEN(E8)&gt;=4, LEN(E8)&lt;=5))</formula1>
    </dataValidation>
  </dataValidations>
  <pageMargins left="0.70866141732283472" right="0.70866141732283472" top="0.78740157480314965" bottom="0.78740157480314965" header="0.31496062992125984" footer="0.31496062992125984"/>
  <pageSetup paperSize="9" scale="125" orientation="landscape" r:id="rId1"/>
  <headerFooter>
    <oddHeader>&amp;Le-Spielbericht Skaterhockey</oddHead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14DCA-8767-48DB-AD79-60076C111A7F}">
  <sheetPr codeName="Tabelle7">
    <tabColor rgb="FFFF0000"/>
    <pageSetUpPr fitToPage="1"/>
  </sheetPr>
  <dimension ref="A1:AN58"/>
  <sheetViews>
    <sheetView showGridLines="0" zoomScale="115" zoomScaleNormal="115" workbookViewId="0">
      <selection activeCell="P15" sqref="P15"/>
    </sheetView>
  </sheetViews>
  <sheetFormatPr baseColWidth="10" defaultColWidth="11.140625" defaultRowHeight="15"/>
  <cols>
    <col min="1" max="1" width="8.7109375" style="1" customWidth="1"/>
    <col min="2" max="3" width="4.5703125" style="1" customWidth="1"/>
    <col min="4" max="4" width="9.7109375" style="1" customWidth="1"/>
    <col min="5" max="5" width="12" style="1" customWidth="1"/>
    <col min="6" max="6" width="4.85546875" style="1" customWidth="1"/>
    <col min="7" max="7" width="7.42578125" style="1" customWidth="1"/>
    <col min="8" max="8" width="4.28515625" style="1" customWidth="1"/>
    <col min="9" max="9" width="2.85546875" style="1" customWidth="1"/>
    <col min="10" max="10" width="21.140625" style="1" customWidth="1"/>
    <col min="11" max="14" width="2.28515625" style="1" customWidth="1"/>
    <col min="15" max="15" width="7.140625" style="1" customWidth="1"/>
    <col min="16" max="16" width="6.5703125" style="1" customWidth="1"/>
    <col min="17" max="19" width="3.5703125" style="1" customWidth="1"/>
    <col min="20" max="20" width="6.5703125" style="1" customWidth="1"/>
    <col min="21" max="23" width="3.5703125" style="1" customWidth="1"/>
    <col min="24" max="24" width="6.5703125" style="1" customWidth="1"/>
    <col min="25" max="26" width="4.140625" style="1" customWidth="1"/>
    <col min="27" max="27" width="6.42578125" style="1" customWidth="1"/>
    <col min="28" max="28" width="4.5703125" style="1" customWidth="1"/>
    <col min="29" max="29" width="11.140625" style="100"/>
    <col min="30" max="30" width="2" style="100" customWidth="1"/>
    <col min="31" max="32" width="11.140625" style="100"/>
    <col min="33" max="33" width="2.28515625" style="100" customWidth="1"/>
    <col min="34" max="34" width="11.140625" style="1"/>
    <col min="35" max="36" width="11.140625" style="184" hidden="1" customWidth="1"/>
    <col min="37" max="40" width="11.140625" style="1" hidden="1" customWidth="1"/>
    <col min="41" max="41" width="11.140625" style="1" customWidth="1"/>
    <col min="42" max="257" width="11.140625" style="1"/>
    <col min="258" max="258" width="8.7109375" style="1" customWidth="1"/>
    <col min="259" max="260" width="4.5703125" style="1" customWidth="1"/>
    <col min="261" max="261" width="9.7109375" style="1" customWidth="1"/>
    <col min="262" max="262" width="12" style="1" customWidth="1"/>
    <col min="263" max="263" width="4.85546875" style="1" customWidth="1"/>
    <col min="264" max="264" width="7.42578125" style="1" customWidth="1"/>
    <col min="265" max="265" width="4.28515625" style="1" customWidth="1"/>
    <col min="266" max="266" width="2.85546875" style="1" customWidth="1"/>
    <col min="267" max="267" width="21.140625" style="1" customWidth="1"/>
    <col min="268" max="271" width="2.28515625" style="1" customWidth="1"/>
    <col min="272" max="272" width="7.140625" style="1" customWidth="1"/>
    <col min="273" max="273" width="6.5703125" style="1" customWidth="1"/>
    <col min="274" max="276" width="3.5703125" style="1" customWidth="1"/>
    <col min="277" max="277" width="6.5703125" style="1" customWidth="1"/>
    <col min="278" max="280" width="3.5703125" style="1" customWidth="1"/>
    <col min="281" max="281" width="6.5703125" style="1" customWidth="1"/>
    <col min="282" max="283" width="4.140625" style="1" customWidth="1"/>
    <col min="284" max="284" width="6.42578125" style="1" customWidth="1"/>
    <col min="285" max="285" width="4.5703125" style="1" customWidth="1"/>
    <col min="286" max="513" width="11.140625" style="1"/>
    <col min="514" max="514" width="8.7109375" style="1" customWidth="1"/>
    <col min="515" max="516" width="4.5703125" style="1" customWidth="1"/>
    <col min="517" max="517" width="9.7109375" style="1" customWidth="1"/>
    <col min="518" max="518" width="12" style="1" customWidth="1"/>
    <col min="519" max="519" width="4.85546875" style="1" customWidth="1"/>
    <col min="520" max="520" width="7.42578125" style="1" customWidth="1"/>
    <col min="521" max="521" width="4.28515625" style="1" customWidth="1"/>
    <col min="522" max="522" width="2.85546875" style="1" customWidth="1"/>
    <col min="523" max="523" width="21.140625" style="1" customWidth="1"/>
    <col min="524" max="527" width="2.28515625" style="1" customWidth="1"/>
    <col min="528" max="528" width="7.140625" style="1" customWidth="1"/>
    <col min="529" max="529" width="6.5703125" style="1" customWidth="1"/>
    <col min="530" max="532" width="3.5703125" style="1" customWidth="1"/>
    <col min="533" max="533" width="6.5703125" style="1" customWidth="1"/>
    <col min="534" max="536" width="3.5703125" style="1" customWidth="1"/>
    <col min="537" max="537" width="6.5703125" style="1" customWidth="1"/>
    <col min="538" max="539" width="4.140625" style="1" customWidth="1"/>
    <col min="540" max="540" width="6.42578125" style="1" customWidth="1"/>
    <col min="541" max="541" width="4.5703125" style="1" customWidth="1"/>
    <col min="542" max="769" width="11.140625" style="1"/>
    <col min="770" max="770" width="8.7109375" style="1" customWidth="1"/>
    <col min="771" max="772" width="4.5703125" style="1" customWidth="1"/>
    <col min="773" max="773" width="9.7109375" style="1" customWidth="1"/>
    <col min="774" max="774" width="12" style="1" customWidth="1"/>
    <col min="775" max="775" width="4.85546875" style="1" customWidth="1"/>
    <col min="776" max="776" width="7.42578125" style="1" customWidth="1"/>
    <col min="777" max="777" width="4.28515625" style="1" customWidth="1"/>
    <col min="778" max="778" width="2.85546875" style="1" customWidth="1"/>
    <col min="779" max="779" width="21.140625" style="1" customWidth="1"/>
    <col min="780" max="783" width="2.28515625" style="1" customWidth="1"/>
    <col min="784" max="784" width="7.140625" style="1" customWidth="1"/>
    <col min="785" max="785" width="6.5703125" style="1" customWidth="1"/>
    <col min="786" max="788" width="3.5703125" style="1" customWidth="1"/>
    <col min="789" max="789" width="6.5703125" style="1" customWidth="1"/>
    <col min="790" max="792" width="3.5703125" style="1" customWidth="1"/>
    <col min="793" max="793" width="6.5703125" style="1" customWidth="1"/>
    <col min="794" max="795" width="4.140625" style="1" customWidth="1"/>
    <col min="796" max="796" width="6.42578125" style="1" customWidth="1"/>
    <col min="797" max="797" width="4.5703125" style="1" customWidth="1"/>
    <col min="798" max="1025" width="11.140625" style="1"/>
    <col min="1026" max="1026" width="8.7109375" style="1" customWidth="1"/>
    <col min="1027" max="1028" width="4.5703125" style="1" customWidth="1"/>
    <col min="1029" max="1029" width="9.7109375" style="1" customWidth="1"/>
    <col min="1030" max="1030" width="12" style="1" customWidth="1"/>
    <col min="1031" max="1031" width="4.85546875" style="1" customWidth="1"/>
    <col min="1032" max="1032" width="7.42578125" style="1" customWidth="1"/>
    <col min="1033" max="1033" width="4.28515625" style="1" customWidth="1"/>
    <col min="1034" max="1034" width="2.85546875" style="1" customWidth="1"/>
    <col min="1035" max="1035" width="21.140625" style="1" customWidth="1"/>
    <col min="1036" max="1039" width="2.28515625" style="1" customWidth="1"/>
    <col min="1040" max="1040" width="7.140625" style="1" customWidth="1"/>
    <col min="1041" max="1041" width="6.5703125" style="1" customWidth="1"/>
    <col min="1042" max="1044" width="3.5703125" style="1" customWidth="1"/>
    <col min="1045" max="1045" width="6.5703125" style="1" customWidth="1"/>
    <col min="1046" max="1048" width="3.5703125" style="1" customWidth="1"/>
    <col min="1049" max="1049" width="6.5703125" style="1" customWidth="1"/>
    <col min="1050" max="1051" width="4.140625" style="1" customWidth="1"/>
    <col min="1052" max="1052" width="6.42578125" style="1" customWidth="1"/>
    <col min="1053" max="1053" width="4.5703125" style="1" customWidth="1"/>
    <col min="1054" max="1281" width="11.140625" style="1"/>
    <col min="1282" max="1282" width="8.7109375" style="1" customWidth="1"/>
    <col min="1283" max="1284" width="4.5703125" style="1" customWidth="1"/>
    <col min="1285" max="1285" width="9.7109375" style="1" customWidth="1"/>
    <col min="1286" max="1286" width="12" style="1" customWidth="1"/>
    <col min="1287" max="1287" width="4.85546875" style="1" customWidth="1"/>
    <col min="1288" max="1288" width="7.42578125" style="1" customWidth="1"/>
    <col min="1289" max="1289" width="4.28515625" style="1" customWidth="1"/>
    <col min="1290" max="1290" width="2.85546875" style="1" customWidth="1"/>
    <col min="1291" max="1291" width="21.140625" style="1" customWidth="1"/>
    <col min="1292" max="1295" width="2.28515625" style="1" customWidth="1"/>
    <col min="1296" max="1296" width="7.140625" style="1" customWidth="1"/>
    <col min="1297" max="1297" width="6.5703125" style="1" customWidth="1"/>
    <col min="1298" max="1300" width="3.5703125" style="1" customWidth="1"/>
    <col min="1301" max="1301" width="6.5703125" style="1" customWidth="1"/>
    <col min="1302" max="1304" width="3.5703125" style="1" customWidth="1"/>
    <col min="1305" max="1305" width="6.5703125" style="1" customWidth="1"/>
    <col min="1306" max="1307" width="4.140625" style="1" customWidth="1"/>
    <col min="1308" max="1308" width="6.42578125" style="1" customWidth="1"/>
    <col min="1309" max="1309" width="4.5703125" style="1" customWidth="1"/>
    <col min="1310" max="1537" width="11.140625" style="1"/>
    <col min="1538" max="1538" width="8.7109375" style="1" customWidth="1"/>
    <col min="1539" max="1540" width="4.5703125" style="1" customWidth="1"/>
    <col min="1541" max="1541" width="9.7109375" style="1" customWidth="1"/>
    <col min="1542" max="1542" width="12" style="1" customWidth="1"/>
    <col min="1543" max="1543" width="4.85546875" style="1" customWidth="1"/>
    <col min="1544" max="1544" width="7.42578125" style="1" customWidth="1"/>
    <col min="1545" max="1545" width="4.28515625" style="1" customWidth="1"/>
    <col min="1546" max="1546" width="2.85546875" style="1" customWidth="1"/>
    <col min="1547" max="1547" width="21.140625" style="1" customWidth="1"/>
    <col min="1548" max="1551" width="2.28515625" style="1" customWidth="1"/>
    <col min="1552" max="1552" width="7.140625" style="1" customWidth="1"/>
    <col min="1553" max="1553" width="6.5703125" style="1" customWidth="1"/>
    <col min="1554" max="1556" width="3.5703125" style="1" customWidth="1"/>
    <col min="1557" max="1557" width="6.5703125" style="1" customWidth="1"/>
    <col min="1558" max="1560" width="3.5703125" style="1" customWidth="1"/>
    <col min="1561" max="1561" width="6.5703125" style="1" customWidth="1"/>
    <col min="1562" max="1563" width="4.140625" style="1" customWidth="1"/>
    <col min="1564" max="1564" width="6.42578125" style="1" customWidth="1"/>
    <col min="1565" max="1565" width="4.5703125" style="1" customWidth="1"/>
    <col min="1566" max="1793" width="11.140625" style="1"/>
    <col min="1794" max="1794" width="8.7109375" style="1" customWidth="1"/>
    <col min="1795" max="1796" width="4.5703125" style="1" customWidth="1"/>
    <col min="1797" max="1797" width="9.7109375" style="1" customWidth="1"/>
    <col min="1798" max="1798" width="12" style="1" customWidth="1"/>
    <col min="1799" max="1799" width="4.85546875" style="1" customWidth="1"/>
    <col min="1800" max="1800" width="7.42578125" style="1" customWidth="1"/>
    <col min="1801" max="1801" width="4.28515625" style="1" customWidth="1"/>
    <col min="1802" max="1802" width="2.85546875" style="1" customWidth="1"/>
    <col min="1803" max="1803" width="21.140625" style="1" customWidth="1"/>
    <col min="1804" max="1807" width="2.28515625" style="1" customWidth="1"/>
    <col min="1808" max="1808" width="7.140625" style="1" customWidth="1"/>
    <col min="1809" max="1809" width="6.5703125" style="1" customWidth="1"/>
    <col min="1810" max="1812" width="3.5703125" style="1" customWidth="1"/>
    <col min="1813" max="1813" width="6.5703125" style="1" customWidth="1"/>
    <col min="1814" max="1816" width="3.5703125" style="1" customWidth="1"/>
    <col min="1817" max="1817" width="6.5703125" style="1" customWidth="1"/>
    <col min="1818" max="1819" width="4.140625" style="1" customWidth="1"/>
    <col min="1820" max="1820" width="6.42578125" style="1" customWidth="1"/>
    <col min="1821" max="1821" width="4.5703125" style="1" customWidth="1"/>
    <col min="1822" max="2049" width="11.140625" style="1"/>
    <col min="2050" max="2050" width="8.7109375" style="1" customWidth="1"/>
    <col min="2051" max="2052" width="4.5703125" style="1" customWidth="1"/>
    <col min="2053" max="2053" width="9.7109375" style="1" customWidth="1"/>
    <col min="2054" max="2054" width="12" style="1" customWidth="1"/>
    <col min="2055" max="2055" width="4.85546875" style="1" customWidth="1"/>
    <col min="2056" max="2056" width="7.42578125" style="1" customWidth="1"/>
    <col min="2057" max="2057" width="4.28515625" style="1" customWidth="1"/>
    <col min="2058" max="2058" width="2.85546875" style="1" customWidth="1"/>
    <col min="2059" max="2059" width="21.140625" style="1" customWidth="1"/>
    <col min="2060" max="2063" width="2.28515625" style="1" customWidth="1"/>
    <col min="2064" max="2064" width="7.140625" style="1" customWidth="1"/>
    <col min="2065" max="2065" width="6.5703125" style="1" customWidth="1"/>
    <col min="2066" max="2068" width="3.5703125" style="1" customWidth="1"/>
    <col min="2069" max="2069" width="6.5703125" style="1" customWidth="1"/>
    <col min="2070" max="2072" width="3.5703125" style="1" customWidth="1"/>
    <col min="2073" max="2073" width="6.5703125" style="1" customWidth="1"/>
    <col min="2074" max="2075" width="4.140625" style="1" customWidth="1"/>
    <col min="2076" max="2076" width="6.42578125" style="1" customWidth="1"/>
    <col min="2077" max="2077" width="4.5703125" style="1" customWidth="1"/>
    <col min="2078" max="2305" width="11.140625" style="1"/>
    <col min="2306" max="2306" width="8.7109375" style="1" customWidth="1"/>
    <col min="2307" max="2308" width="4.5703125" style="1" customWidth="1"/>
    <col min="2309" max="2309" width="9.7109375" style="1" customWidth="1"/>
    <col min="2310" max="2310" width="12" style="1" customWidth="1"/>
    <col min="2311" max="2311" width="4.85546875" style="1" customWidth="1"/>
    <col min="2312" max="2312" width="7.42578125" style="1" customWidth="1"/>
    <col min="2313" max="2313" width="4.28515625" style="1" customWidth="1"/>
    <col min="2314" max="2314" width="2.85546875" style="1" customWidth="1"/>
    <col min="2315" max="2315" width="21.140625" style="1" customWidth="1"/>
    <col min="2316" max="2319" width="2.28515625" style="1" customWidth="1"/>
    <col min="2320" max="2320" width="7.140625" style="1" customWidth="1"/>
    <col min="2321" max="2321" width="6.5703125" style="1" customWidth="1"/>
    <col min="2322" max="2324" width="3.5703125" style="1" customWidth="1"/>
    <col min="2325" max="2325" width="6.5703125" style="1" customWidth="1"/>
    <col min="2326" max="2328" width="3.5703125" style="1" customWidth="1"/>
    <col min="2329" max="2329" width="6.5703125" style="1" customWidth="1"/>
    <col min="2330" max="2331" width="4.140625" style="1" customWidth="1"/>
    <col min="2332" max="2332" width="6.42578125" style="1" customWidth="1"/>
    <col min="2333" max="2333" width="4.5703125" style="1" customWidth="1"/>
    <col min="2334" max="2561" width="11.140625" style="1"/>
    <col min="2562" max="2562" width="8.7109375" style="1" customWidth="1"/>
    <col min="2563" max="2564" width="4.5703125" style="1" customWidth="1"/>
    <col min="2565" max="2565" width="9.7109375" style="1" customWidth="1"/>
    <col min="2566" max="2566" width="12" style="1" customWidth="1"/>
    <col min="2567" max="2567" width="4.85546875" style="1" customWidth="1"/>
    <col min="2568" max="2568" width="7.42578125" style="1" customWidth="1"/>
    <col min="2569" max="2569" width="4.28515625" style="1" customWidth="1"/>
    <col min="2570" max="2570" width="2.85546875" style="1" customWidth="1"/>
    <col min="2571" max="2571" width="21.140625" style="1" customWidth="1"/>
    <col min="2572" max="2575" width="2.28515625" style="1" customWidth="1"/>
    <col min="2576" max="2576" width="7.140625" style="1" customWidth="1"/>
    <col min="2577" max="2577" width="6.5703125" style="1" customWidth="1"/>
    <col min="2578" max="2580" width="3.5703125" style="1" customWidth="1"/>
    <col min="2581" max="2581" width="6.5703125" style="1" customWidth="1"/>
    <col min="2582" max="2584" width="3.5703125" style="1" customWidth="1"/>
    <col min="2585" max="2585" width="6.5703125" style="1" customWidth="1"/>
    <col min="2586" max="2587" width="4.140625" style="1" customWidth="1"/>
    <col min="2588" max="2588" width="6.42578125" style="1" customWidth="1"/>
    <col min="2589" max="2589" width="4.5703125" style="1" customWidth="1"/>
    <col min="2590" max="2817" width="11.140625" style="1"/>
    <col min="2818" max="2818" width="8.7109375" style="1" customWidth="1"/>
    <col min="2819" max="2820" width="4.5703125" style="1" customWidth="1"/>
    <col min="2821" max="2821" width="9.7109375" style="1" customWidth="1"/>
    <col min="2822" max="2822" width="12" style="1" customWidth="1"/>
    <col min="2823" max="2823" width="4.85546875" style="1" customWidth="1"/>
    <col min="2824" max="2824" width="7.42578125" style="1" customWidth="1"/>
    <col min="2825" max="2825" width="4.28515625" style="1" customWidth="1"/>
    <col min="2826" max="2826" width="2.85546875" style="1" customWidth="1"/>
    <col min="2827" max="2827" width="21.140625" style="1" customWidth="1"/>
    <col min="2828" max="2831" width="2.28515625" style="1" customWidth="1"/>
    <col min="2832" max="2832" width="7.140625" style="1" customWidth="1"/>
    <col min="2833" max="2833" width="6.5703125" style="1" customWidth="1"/>
    <col min="2834" max="2836" width="3.5703125" style="1" customWidth="1"/>
    <col min="2837" max="2837" width="6.5703125" style="1" customWidth="1"/>
    <col min="2838" max="2840" width="3.5703125" style="1" customWidth="1"/>
    <col min="2841" max="2841" width="6.5703125" style="1" customWidth="1"/>
    <col min="2842" max="2843" width="4.140625" style="1" customWidth="1"/>
    <col min="2844" max="2844" width="6.42578125" style="1" customWidth="1"/>
    <col min="2845" max="2845" width="4.5703125" style="1" customWidth="1"/>
    <col min="2846" max="3073" width="11.140625" style="1"/>
    <col min="3074" max="3074" width="8.7109375" style="1" customWidth="1"/>
    <col min="3075" max="3076" width="4.5703125" style="1" customWidth="1"/>
    <col min="3077" max="3077" width="9.7109375" style="1" customWidth="1"/>
    <col min="3078" max="3078" width="12" style="1" customWidth="1"/>
    <col min="3079" max="3079" width="4.85546875" style="1" customWidth="1"/>
    <col min="3080" max="3080" width="7.42578125" style="1" customWidth="1"/>
    <col min="3081" max="3081" width="4.28515625" style="1" customWidth="1"/>
    <col min="3082" max="3082" width="2.85546875" style="1" customWidth="1"/>
    <col min="3083" max="3083" width="21.140625" style="1" customWidth="1"/>
    <col min="3084" max="3087" width="2.28515625" style="1" customWidth="1"/>
    <col min="3088" max="3088" width="7.140625" style="1" customWidth="1"/>
    <col min="3089" max="3089" width="6.5703125" style="1" customWidth="1"/>
    <col min="3090" max="3092" width="3.5703125" style="1" customWidth="1"/>
    <col min="3093" max="3093" width="6.5703125" style="1" customWidth="1"/>
    <col min="3094" max="3096" width="3.5703125" style="1" customWidth="1"/>
    <col min="3097" max="3097" width="6.5703125" style="1" customWidth="1"/>
    <col min="3098" max="3099" width="4.140625" style="1" customWidth="1"/>
    <col min="3100" max="3100" width="6.42578125" style="1" customWidth="1"/>
    <col min="3101" max="3101" width="4.5703125" style="1" customWidth="1"/>
    <col min="3102" max="3329" width="11.140625" style="1"/>
    <col min="3330" max="3330" width="8.7109375" style="1" customWidth="1"/>
    <col min="3331" max="3332" width="4.5703125" style="1" customWidth="1"/>
    <col min="3333" max="3333" width="9.7109375" style="1" customWidth="1"/>
    <col min="3334" max="3334" width="12" style="1" customWidth="1"/>
    <col min="3335" max="3335" width="4.85546875" style="1" customWidth="1"/>
    <col min="3336" max="3336" width="7.42578125" style="1" customWidth="1"/>
    <col min="3337" max="3337" width="4.28515625" style="1" customWidth="1"/>
    <col min="3338" max="3338" width="2.85546875" style="1" customWidth="1"/>
    <col min="3339" max="3339" width="21.140625" style="1" customWidth="1"/>
    <col min="3340" max="3343" width="2.28515625" style="1" customWidth="1"/>
    <col min="3344" max="3344" width="7.140625" style="1" customWidth="1"/>
    <col min="3345" max="3345" width="6.5703125" style="1" customWidth="1"/>
    <col min="3346" max="3348" width="3.5703125" style="1" customWidth="1"/>
    <col min="3349" max="3349" width="6.5703125" style="1" customWidth="1"/>
    <col min="3350" max="3352" width="3.5703125" style="1" customWidth="1"/>
    <col min="3353" max="3353" width="6.5703125" style="1" customWidth="1"/>
    <col min="3354" max="3355" width="4.140625" style="1" customWidth="1"/>
    <col min="3356" max="3356" width="6.42578125" style="1" customWidth="1"/>
    <col min="3357" max="3357" width="4.5703125" style="1" customWidth="1"/>
    <col min="3358" max="3585" width="11.140625" style="1"/>
    <col min="3586" max="3586" width="8.7109375" style="1" customWidth="1"/>
    <col min="3587" max="3588" width="4.5703125" style="1" customWidth="1"/>
    <col min="3589" max="3589" width="9.7109375" style="1" customWidth="1"/>
    <col min="3590" max="3590" width="12" style="1" customWidth="1"/>
    <col min="3591" max="3591" width="4.85546875" style="1" customWidth="1"/>
    <col min="3592" max="3592" width="7.42578125" style="1" customWidth="1"/>
    <col min="3593" max="3593" width="4.28515625" style="1" customWidth="1"/>
    <col min="3594" max="3594" width="2.85546875" style="1" customWidth="1"/>
    <col min="3595" max="3595" width="21.140625" style="1" customWidth="1"/>
    <col min="3596" max="3599" width="2.28515625" style="1" customWidth="1"/>
    <col min="3600" max="3600" width="7.140625" style="1" customWidth="1"/>
    <col min="3601" max="3601" width="6.5703125" style="1" customWidth="1"/>
    <col min="3602" max="3604" width="3.5703125" style="1" customWidth="1"/>
    <col min="3605" max="3605" width="6.5703125" style="1" customWidth="1"/>
    <col min="3606" max="3608" width="3.5703125" style="1" customWidth="1"/>
    <col min="3609" max="3609" width="6.5703125" style="1" customWidth="1"/>
    <col min="3610" max="3611" width="4.140625" style="1" customWidth="1"/>
    <col min="3612" max="3612" width="6.42578125" style="1" customWidth="1"/>
    <col min="3613" max="3613" width="4.5703125" style="1" customWidth="1"/>
    <col min="3614" max="3841" width="11.140625" style="1"/>
    <col min="3842" max="3842" width="8.7109375" style="1" customWidth="1"/>
    <col min="3843" max="3844" width="4.5703125" style="1" customWidth="1"/>
    <col min="3845" max="3845" width="9.7109375" style="1" customWidth="1"/>
    <col min="3846" max="3846" width="12" style="1" customWidth="1"/>
    <col min="3847" max="3847" width="4.85546875" style="1" customWidth="1"/>
    <col min="3848" max="3848" width="7.42578125" style="1" customWidth="1"/>
    <col min="3849" max="3849" width="4.28515625" style="1" customWidth="1"/>
    <col min="3850" max="3850" width="2.85546875" style="1" customWidth="1"/>
    <col min="3851" max="3851" width="21.140625" style="1" customWidth="1"/>
    <col min="3852" max="3855" width="2.28515625" style="1" customWidth="1"/>
    <col min="3856" max="3856" width="7.140625" style="1" customWidth="1"/>
    <col min="3857" max="3857" width="6.5703125" style="1" customWidth="1"/>
    <col min="3858" max="3860" width="3.5703125" style="1" customWidth="1"/>
    <col min="3861" max="3861" width="6.5703125" style="1" customWidth="1"/>
    <col min="3862" max="3864" width="3.5703125" style="1" customWidth="1"/>
    <col min="3865" max="3865" width="6.5703125" style="1" customWidth="1"/>
    <col min="3866" max="3867" width="4.140625" style="1" customWidth="1"/>
    <col min="3868" max="3868" width="6.42578125" style="1" customWidth="1"/>
    <col min="3869" max="3869" width="4.5703125" style="1" customWidth="1"/>
    <col min="3870" max="4097" width="11.140625" style="1"/>
    <col min="4098" max="4098" width="8.7109375" style="1" customWidth="1"/>
    <col min="4099" max="4100" width="4.5703125" style="1" customWidth="1"/>
    <col min="4101" max="4101" width="9.7109375" style="1" customWidth="1"/>
    <col min="4102" max="4102" width="12" style="1" customWidth="1"/>
    <col min="4103" max="4103" width="4.85546875" style="1" customWidth="1"/>
    <col min="4104" max="4104" width="7.42578125" style="1" customWidth="1"/>
    <col min="4105" max="4105" width="4.28515625" style="1" customWidth="1"/>
    <col min="4106" max="4106" width="2.85546875" style="1" customWidth="1"/>
    <col min="4107" max="4107" width="21.140625" style="1" customWidth="1"/>
    <col min="4108" max="4111" width="2.28515625" style="1" customWidth="1"/>
    <col min="4112" max="4112" width="7.140625" style="1" customWidth="1"/>
    <col min="4113" max="4113" width="6.5703125" style="1" customWidth="1"/>
    <col min="4114" max="4116" width="3.5703125" style="1" customWidth="1"/>
    <col min="4117" max="4117" width="6.5703125" style="1" customWidth="1"/>
    <col min="4118" max="4120" width="3.5703125" style="1" customWidth="1"/>
    <col min="4121" max="4121" width="6.5703125" style="1" customWidth="1"/>
    <col min="4122" max="4123" width="4.140625" style="1" customWidth="1"/>
    <col min="4124" max="4124" width="6.42578125" style="1" customWidth="1"/>
    <col min="4125" max="4125" width="4.5703125" style="1" customWidth="1"/>
    <col min="4126" max="4353" width="11.140625" style="1"/>
    <col min="4354" max="4354" width="8.7109375" style="1" customWidth="1"/>
    <col min="4355" max="4356" width="4.5703125" style="1" customWidth="1"/>
    <col min="4357" max="4357" width="9.7109375" style="1" customWidth="1"/>
    <col min="4358" max="4358" width="12" style="1" customWidth="1"/>
    <col min="4359" max="4359" width="4.85546875" style="1" customWidth="1"/>
    <col min="4360" max="4360" width="7.42578125" style="1" customWidth="1"/>
    <col min="4361" max="4361" width="4.28515625" style="1" customWidth="1"/>
    <col min="4362" max="4362" width="2.85546875" style="1" customWidth="1"/>
    <col min="4363" max="4363" width="21.140625" style="1" customWidth="1"/>
    <col min="4364" max="4367" width="2.28515625" style="1" customWidth="1"/>
    <col min="4368" max="4368" width="7.140625" style="1" customWidth="1"/>
    <col min="4369" max="4369" width="6.5703125" style="1" customWidth="1"/>
    <col min="4370" max="4372" width="3.5703125" style="1" customWidth="1"/>
    <col min="4373" max="4373" width="6.5703125" style="1" customWidth="1"/>
    <col min="4374" max="4376" width="3.5703125" style="1" customWidth="1"/>
    <col min="4377" max="4377" width="6.5703125" style="1" customWidth="1"/>
    <col min="4378" max="4379" width="4.140625" style="1" customWidth="1"/>
    <col min="4380" max="4380" width="6.42578125" style="1" customWidth="1"/>
    <col min="4381" max="4381" width="4.5703125" style="1" customWidth="1"/>
    <col min="4382" max="4609" width="11.140625" style="1"/>
    <col min="4610" max="4610" width="8.7109375" style="1" customWidth="1"/>
    <col min="4611" max="4612" width="4.5703125" style="1" customWidth="1"/>
    <col min="4613" max="4613" width="9.7109375" style="1" customWidth="1"/>
    <col min="4614" max="4614" width="12" style="1" customWidth="1"/>
    <col min="4615" max="4615" width="4.85546875" style="1" customWidth="1"/>
    <col min="4616" max="4616" width="7.42578125" style="1" customWidth="1"/>
    <col min="4617" max="4617" width="4.28515625" style="1" customWidth="1"/>
    <col min="4618" max="4618" width="2.85546875" style="1" customWidth="1"/>
    <col min="4619" max="4619" width="21.140625" style="1" customWidth="1"/>
    <col min="4620" max="4623" width="2.28515625" style="1" customWidth="1"/>
    <col min="4624" max="4624" width="7.140625" style="1" customWidth="1"/>
    <col min="4625" max="4625" width="6.5703125" style="1" customWidth="1"/>
    <col min="4626" max="4628" width="3.5703125" style="1" customWidth="1"/>
    <col min="4629" max="4629" width="6.5703125" style="1" customWidth="1"/>
    <col min="4630" max="4632" width="3.5703125" style="1" customWidth="1"/>
    <col min="4633" max="4633" width="6.5703125" style="1" customWidth="1"/>
    <col min="4634" max="4635" width="4.140625" style="1" customWidth="1"/>
    <col min="4636" max="4636" width="6.42578125" style="1" customWidth="1"/>
    <col min="4637" max="4637" width="4.5703125" style="1" customWidth="1"/>
    <col min="4638" max="4865" width="11.140625" style="1"/>
    <col min="4866" max="4866" width="8.7109375" style="1" customWidth="1"/>
    <col min="4867" max="4868" width="4.5703125" style="1" customWidth="1"/>
    <col min="4869" max="4869" width="9.7109375" style="1" customWidth="1"/>
    <col min="4870" max="4870" width="12" style="1" customWidth="1"/>
    <col min="4871" max="4871" width="4.85546875" style="1" customWidth="1"/>
    <col min="4872" max="4872" width="7.42578125" style="1" customWidth="1"/>
    <col min="4873" max="4873" width="4.28515625" style="1" customWidth="1"/>
    <col min="4874" max="4874" width="2.85546875" style="1" customWidth="1"/>
    <col min="4875" max="4875" width="21.140625" style="1" customWidth="1"/>
    <col min="4876" max="4879" width="2.28515625" style="1" customWidth="1"/>
    <col min="4880" max="4880" width="7.140625" style="1" customWidth="1"/>
    <col min="4881" max="4881" width="6.5703125" style="1" customWidth="1"/>
    <col min="4882" max="4884" width="3.5703125" style="1" customWidth="1"/>
    <col min="4885" max="4885" width="6.5703125" style="1" customWidth="1"/>
    <col min="4886" max="4888" width="3.5703125" style="1" customWidth="1"/>
    <col min="4889" max="4889" width="6.5703125" style="1" customWidth="1"/>
    <col min="4890" max="4891" width="4.140625" style="1" customWidth="1"/>
    <col min="4892" max="4892" width="6.42578125" style="1" customWidth="1"/>
    <col min="4893" max="4893" width="4.5703125" style="1" customWidth="1"/>
    <col min="4894" max="5121" width="11.140625" style="1"/>
    <col min="5122" max="5122" width="8.7109375" style="1" customWidth="1"/>
    <col min="5123" max="5124" width="4.5703125" style="1" customWidth="1"/>
    <col min="5125" max="5125" width="9.7109375" style="1" customWidth="1"/>
    <col min="5126" max="5126" width="12" style="1" customWidth="1"/>
    <col min="5127" max="5127" width="4.85546875" style="1" customWidth="1"/>
    <col min="5128" max="5128" width="7.42578125" style="1" customWidth="1"/>
    <col min="5129" max="5129" width="4.28515625" style="1" customWidth="1"/>
    <col min="5130" max="5130" width="2.85546875" style="1" customWidth="1"/>
    <col min="5131" max="5131" width="21.140625" style="1" customWidth="1"/>
    <col min="5132" max="5135" width="2.28515625" style="1" customWidth="1"/>
    <col min="5136" max="5136" width="7.140625" style="1" customWidth="1"/>
    <col min="5137" max="5137" width="6.5703125" style="1" customWidth="1"/>
    <col min="5138" max="5140" width="3.5703125" style="1" customWidth="1"/>
    <col min="5141" max="5141" width="6.5703125" style="1" customWidth="1"/>
    <col min="5142" max="5144" width="3.5703125" style="1" customWidth="1"/>
    <col min="5145" max="5145" width="6.5703125" style="1" customWidth="1"/>
    <col min="5146" max="5147" width="4.140625" style="1" customWidth="1"/>
    <col min="5148" max="5148" width="6.42578125" style="1" customWidth="1"/>
    <col min="5149" max="5149" width="4.5703125" style="1" customWidth="1"/>
    <col min="5150" max="5377" width="11.140625" style="1"/>
    <col min="5378" max="5378" width="8.7109375" style="1" customWidth="1"/>
    <col min="5379" max="5380" width="4.5703125" style="1" customWidth="1"/>
    <col min="5381" max="5381" width="9.7109375" style="1" customWidth="1"/>
    <col min="5382" max="5382" width="12" style="1" customWidth="1"/>
    <col min="5383" max="5383" width="4.85546875" style="1" customWidth="1"/>
    <col min="5384" max="5384" width="7.42578125" style="1" customWidth="1"/>
    <col min="5385" max="5385" width="4.28515625" style="1" customWidth="1"/>
    <col min="5386" max="5386" width="2.85546875" style="1" customWidth="1"/>
    <col min="5387" max="5387" width="21.140625" style="1" customWidth="1"/>
    <col min="5388" max="5391" width="2.28515625" style="1" customWidth="1"/>
    <col min="5392" max="5392" width="7.140625" style="1" customWidth="1"/>
    <col min="5393" max="5393" width="6.5703125" style="1" customWidth="1"/>
    <col min="5394" max="5396" width="3.5703125" style="1" customWidth="1"/>
    <col min="5397" max="5397" width="6.5703125" style="1" customWidth="1"/>
    <col min="5398" max="5400" width="3.5703125" style="1" customWidth="1"/>
    <col min="5401" max="5401" width="6.5703125" style="1" customWidth="1"/>
    <col min="5402" max="5403" width="4.140625" style="1" customWidth="1"/>
    <col min="5404" max="5404" width="6.42578125" style="1" customWidth="1"/>
    <col min="5405" max="5405" width="4.5703125" style="1" customWidth="1"/>
    <col min="5406" max="5633" width="11.140625" style="1"/>
    <col min="5634" max="5634" width="8.7109375" style="1" customWidth="1"/>
    <col min="5635" max="5636" width="4.5703125" style="1" customWidth="1"/>
    <col min="5637" max="5637" width="9.7109375" style="1" customWidth="1"/>
    <col min="5638" max="5638" width="12" style="1" customWidth="1"/>
    <col min="5639" max="5639" width="4.85546875" style="1" customWidth="1"/>
    <col min="5640" max="5640" width="7.42578125" style="1" customWidth="1"/>
    <col min="5641" max="5641" width="4.28515625" style="1" customWidth="1"/>
    <col min="5642" max="5642" width="2.85546875" style="1" customWidth="1"/>
    <col min="5643" max="5643" width="21.140625" style="1" customWidth="1"/>
    <col min="5644" max="5647" width="2.28515625" style="1" customWidth="1"/>
    <col min="5648" max="5648" width="7.140625" style="1" customWidth="1"/>
    <col min="5649" max="5649" width="6.5703125" style="1" customWidth="1"/>
    <col min="5650" max="5652" width="3.5703125" style="1" customWidth="1"/>
    <col min="5653" max="5653" width="6.5703125" style="1" customWidth="1"/>
    <col min="5654" max="5656" width="3.5703125" style="1" customWidth="1"/>
    <col min="5657" max="5657" width="6.5703125" style="1" customWidth="1"/>
    <col min="5658" max="5659" width="4.140625" style="1" customWidth="1"/>
    <col min="5660" max="5660" width="6.42578125" style="1" customWidth="1"/>
    <col min="5661" max="5661" width="4.5703125" style="1" customWidth="1"/>
    <col min="5662" max="5889" width="11.140625" style="1"/>
    <col min="5890" max="5890" width="8.7109375" style="1" customWidth="1"/>
    <col min="5891" max="5892" width="4.5703125" style="1" customWidth="1"/>
    <col min="5893" max="5893" width="9.7109375" style="1" customWidth="1"/>
    <col min="5894" max="5894" width="12" style="1" customWidth="1"/>
    <col min="5895" max="5895" width="4.85546875" style="1" customWidth="1"/>
    <col min="5896" max="5896" width="7.42578125" style="1" customWidth="1"/>
    <col min="5897" max="5897" width="4.28515625" style="1" customWidth="1"/>
    <col min="5898" max="5898" width="2.85546875" style="1" customWidth="1"/>
    <col min="5899" max="5899" width="21.140625" style="1" customWidth="1"/>
    <col min="5900" max="5903" width="2.28515625" style="1" customWidth="1"/>
    <col min="5904" max="5904" width="7.140625" style="1" customWidth="1"/>
    <col min="5905" max="5905" width="6.5703125" style="1" customWidth="1"/>
    <col min="5906" max="5908" width="3.5703125" style="1" customWidth="1"/>
    <col min="5909" max="5909" width="6.5703125" style="1" customWidth="1"/>
    <col min="5910" max="5912" width="3.5703125" style="1" customWidth="1"/>
    <col min="5913" max="5913" width="6.5703125" style="1" customWidth="1"/>
    <col min="5914" max="5915" width="4.140625" style="1" customWidth="1"/>
    <col min="5916" max="5916" width="6.42578125" style="1" customWidth="1"/>
    <col min="5917" max="5917" width="4.5703125" style="1" customWidth="1"/>
    <col min="5918" max="6145" width="11.140625" style="1"/>
    <col min="6146" max="6146" width="8.7109375" style="1" customWidth="1"/>
    <col min="6147" max="6148" width="4.5703125" style="1" customWidth="1"/>
    <col min="6149" max="6149" width="9.7109375" style="1" customWidth="1"/>
    <col min="6150" max="6150" width="12" style="1" customWidth="1"/>
    <col min="6151" max="6151" width="4.85546875" style="1" customWidth="1"/>
    <col min="6152" max="6152" width="7.42578125" style="1" customWidth="1"/>
    <col min="6153" max="6153" width="4.28515625" style="1" customWidth="1"/>
    <col min="6154" max="6154" width="2.85546875" style="1" customWidth="1"/>
    <col min="6155" max="6155" width="21.140625" style="1" customWidth="1"/>
    <col min="6156" max="6159" width="2.28515625" style="1" customWidth="1"/>
    <col min="6160" max="6160" width="7.140625" style="1" customWidth="1"/>
    <col min="6161" max="6161" width="6.5703125" style="1" customWidth="1"/>
    <col min="6162" max="6164" width="3.5703125" style="1" customWidth="1"/>
    <col min="6165" max="6165" width="6.5703125" style="1" customWidth="1"/>
    <col min="6166" max="6168" width="3.5703125" style="1" customWidth="1"/>
    <col min="6169" max="6169" width="6.5703125" style="1" customWidth="1"/>
    <col min="6170" max="6171" width="4.140625" style="1" customWidth="1"/>
    <col min="6172" max="6172" width="6.42578125" style="1" customWidth="1"/>
    <col min="6173" max="6173" width="4.5703125" style="1" customWidth="1"/>
    <col min="6174" max="6401" width="11.140625" style="1"/>
    <col min="6402" max="6402" width="8.7109375" style="1" customWidth="1"/>
    <col min="6403" max="6404" width="4.5703125" style="1" customWidth="1"/>
    <col min="6405" max="6405" width="9.7109375" style="1" customWidth="1"/>
    <col min="6406" max="6406" width="12" style="1" customWidth="1"/>
    <col min="6407" max="6407" width="4.85546875" style="1" customWidth="1"/>
    <col min="6408" max="6408" width="7.42578125" style="1" customWidth="1"/>
    <col min="6409" max="6409" width="4.28515625" style="1" customWidth="1"/>
    <col min="6410" max="6410" width="2.85546875" style="1" customWidth="1"/>
    <col min="6411" max="6411" width="21.140625" style="1" customWidth="1"/>
    <col min="6412" max="6415" width="2.28515625" style="1" customWidth="1"/>
    <col min="6416" max="6416" width="7.140625" style="1" customWidth="1"/>
    <col min="6417" max="6417" width="6.5703125" style="1" customWidth="1"/>
    <col min="6418" max="6420" width="3.5703125" style="1" customWidth="1"/>
    <col min="6421" max="6421" width="6.5703125" style="1" customWidth="1"/>
    <col min="6422" max="6424" width="3.5703125" style="1" customWidth="1"/>
    <col min="6425" max="6425" width="6.5703125" style="1" customWidth="1"/>
    <col min="6426" max="6427" width="4.140625" style="1" customWidth="1"/>
    <col min="6428" max="6428" width="6.42578125" style="1" customWidth="1"/>
    <col min="6429" max="6429" width="4.5703125" style="1" customWidth="1"/>
    <col min="6430" max="6657" width="11.140625" style="1"/>
    <col min="6658" max="6658" width="8.7109375" style="1" customWidth="1"/>
    <col min="6659" max="6660" width="4.5703125" style="1" customWidth="1"/>
    <col min="6661" max="6661" width="9.7109375" style="1" customWidth="1"/>
    <col min="6662" max="6662" width="12" style="1" customWidth="1"/>
    <col min="6663" max="6663" width="4.85546875" style="1" customWidth="1"/>
    <col min="6664" max="6664" width="7.42578125" style="1" customWidth="1"/>
    <col min="6665" max="6665" width="4.28515625" style="1" customWidth="1"/>
    <col min="6666" max="6666" width="2.85546875" style="1" customWidth="1"/>
    <col min="6667" max="6667" width="21.140625" style="1" customWidth="1"/>
    <col min="6668" max="6671" width="2.28515625" style="1" customWidth="1"/>
    <col min="6672" max="6672" width="7.140625" style="1" customWidth="1"/>
    <col min="6673" max="6673" width="6.5703125" style="1" customWidth="1"/>
    <col min="6674" max="6676" width="3.5703125" style="1" customWidth="1"/>
    <col min="6677" max="6677" width="6.5703125" style="1" customWidth="1"/>
    <col min="6678" max="6680" width="3.5703125" style="1" customWidth="1"/>
    <col min="6681" max="6681" width="6.5703125" style="1" customWidth="1"/>
    <col min="6682" max="6683" width="4.140625" style="1" customWidth="1"/>
    <col min="6684" max="6684" width="6.42578125" style="1" customWidth="1"/>
    <col min="6685" max="6685" width="4.5703125" style="1" customWidth="1"/>
    <col min="6686" max="6913" width="11.140625" style="1"/>
    <col min="6914" max="6914" width="8.7109375" style="1" customWidth="1"/>
    <col min="6915" max="6916" width="4.5703125" style="1" customWidth="1"/>
    <col min="6917" max="6917" width="9.7109375" style="1" customWidth="1"/>
    <col min="6918" max="6918" width="12" style="1" customWidth="1"/>
    <col min="6919" max="6919" width="4.85546875" style="1" customWidth="1"/>
    <col min="6920" max="6920" width="7.42578125" style="1" customWidth="1"/>
    <col min="6921" max="6921" width="4.28515625" style="1" customWidth="1"/>
    <col min="6922" max="6922" width="2.85546875" style="1" customWidth="1"/>
    <col min="6923" max="6923" width="21.140625" style="1" customWidth="1"/>
    <col min="6924" max="6927" width="2.28515625" style="1" customWidth="1"/>
    <col min="6928" max="6928" width="7.140625" style="1" customWidth="1"/>
    <col min="6929" max="6929" width="6.5703125" style="1" customWidth="1"/>
    <col min="6930" max="6932" width="3.5703125" style="1" customWidth="1"/>
    <col min="6933" max="6933" width="6.5703125" style="1" customWidth="1"/>
    <col min="6934" max="6936" width="3.5703125" style="1" customWidth="1"/>
    <col min="6937" max="6937" width="6.5703125" style="1" customWidth="1"/>
    <col min="6938" max="6939" width="4.140625" style="1" customWidth="1"/>
    <col min="6940" max="6940" width="6.42578125" style="1" customWidth="1"/>
    <col min="6941" max="6941" width="4.5703125" style="1" customWidth="1"/>
    <col min="6942" max="7169" width="11.140625" style="1"/>
    <col min="7170" max="7170" width="8.7109375" style="1" customWidth="1"/>
    <col min="7171" max="7172" width="4.5703125" style="1" customWidth="1"/>
    <col min="7173" max="7173" width="9.7109375" style="1" customWidth="1"/>
    <col min="7174" max="7174" width="12" style="1" customWidth="1"/>
    <col min="7175" max="7175" width="4.85546875" style="1" customWidth="1"/>
    <col min="7176" max="7176" width="7.42578125" style="1" customWidth="1"/>
    <col min="7177" max="7177" width="4.28515625" style="1" customWidth="1"/>
    <col min="7178" max="7178" width="2.85546875" style="1" customWidth="1"/>
    <col min="7179" max="7179" width="21.140625" style="1" customWidth="1"/>
    <col min="7180" max="7183" width="2.28515625" style="1" customWidth="1"/>
    <col min="7184" max="7184" width="7.140625" style="1" customWidth="1"/>
    <col min="7185" max="7185" width="6.5703125" style="1" customWidth="1"/>
    <col min="7186" max="7188" width="3.5703125" style="1" customWidth="1"/>
    <col min="7189" max="7189" width="6.5703125" style="1" customWidth="1"/>
    <col min="7190" max="7192" width="3.5703125" style="1" customWidth="1"/>
    <col min="7193" max="7193" width="6.5703125" style="1" customWidth="1"/>
    <col min="7194" max="7195" width="4.140625" style="1" customWidth="1"/>
    <col min="7196" max="7196" width="6.42578125" style="1" customWidth="1"/>
    <col min="7197" max="7197" width="4.5703125" style="1" customWidth="1"/>
    <col min="7198" max="7425" width="11.140625" style="1"/>
    <col min="7426" max="7426" width="8.7109375" style="1" customWidth="1"/>
    <col min="7427" max="7428" width="4.5703125" style="1" customWidth="1"/>
    <col min="7429" max="7429" width="9.7109375" style="1" customWidth="1"/>
    <col min="7430" max="7430" width="12" style="1" customWidth="1"/>
    <col min="7431" max="7431" width="4.85546875" style="1" customWidth="1"/>
    <col min="7432" max="7432" width="7.42578125" style="1" customWidth="1"/>
    <col min="7433" max="7433" width="4.28515625" style="1" customWidth="1"/>
    <col min="7434" max="7434" width="2.85546875" style="1" customWidth="1"/>
    <col min="7435" max="7435" width="21.140625" style="1" customWidth="1"/>
    <col min="7436" max="7439" width="2.28515625" style="1" customWidth="1"/>
    <col min="7440" max="7440" width="7.140625" style="1" customWidth="1"/>
    <col min="7441" max="7441" width="6.5703125" style="1" customWidth="1"/>
    <col min="7442" max="7444" width="3.5703125" style="1" customWidth="1"/>
    <col min="7445" max="7445" width="6.5703125" style="1" customWidth="1"/>
    <col min="7446" max="7448" width="3.5703125" style="1" customWidth="1"/>
    <col min="7449" max="7449" width="6.5703125" style="1" customWidth="1"/>
    <col min="7450" max="7451" width="4.140625" style="1" customWidth="1"/>
    <col min="7452" max="7452" width="6.42578125" style="1" customWidth="1"/>
    <col min="7453" max="7453" width="4.5703125" style="1" customWidth="1"/>
    <col min="7454" max="7681" width="11.140625" style="1"/>
    <col min="7682" max="7682" width="8.7109375" style="1" customWidth="1"/>
    <col min="7683" max="7684" width="4.5703125" style="1" customWidth="1"/>
    <col min="7685" max="7685" width="9.7109375" style="1" customWidth="1"/>
    <col min="7686" max="7686" width="12" style="1" customWidth="1"/>
    <col min="7687" max="7687" width="4.85546875" style="1" customWidth="1"/>
    <col min="7688" max="7688" width="7.42578125" style="1" customWidth="1"/>
    <col min="7689" max="7689" width="4.28515625" style="1" customWidth="1"/>
    <col min="7690" max="7690" width="2.85546875" style="1" customWidth="1"/>
    <col min="7691" max="7691" width="21.140625" style="1" customWidth="1"/>
    <col min="7692" max="7695" width="2.28515625" style="1" customWidth="1"/>
    <col min="7696" max="7696" width="7.140625" style="1" customWidth="1"/>
    <col min="7697" max="7697" width="6.5703125" style="1" customWidth="1"/>
    <col min="7698" max="7700" width="3.5703125" style="1" customWidth="1"/>
    <col min="7701" max="7701" width="6.5703125" style="1" customWidth="1"/>
    <col min="7702" max="7704" width="3.5703125" style="1" customWidth="1"/>
    <col min="7705" max="7705" width="6.5703125" style="1" customWidth="1"/>
    <col min="7706" max="7707" width="4.140625" style="1" customWidth="1"/>
    <col min="7708" max="7708" width="6.42578125" style="1" customWidth="1"/>
    <col min="7709" max="7709" width="4.5703125" style="1" customWidth="1"/>
    <col min="7710" max="7937" width="11.140625" style="1"/>
    <col min="7938" max="7938" width="8.7109375" style="1" customWidth="1"/>
    <col min="7939" max="7940" width="4.5703125" style="1" customWidth="1"/>
    <col min="7941" max="7941" width="9.7109375" style="1" customWidth="1"/>
    <col min="7942" max="7942" width="12" style="1" customWidth="1"/>
    <col min="7943" max="7943" width="4.85546875" style="1" customWidth="1"/>
    <col min="7944" max="7944" width="7.42578125" style="1" customWidth="1"/>
    <col min="7945" max="7945" width="4.28515625" style="1" customWidth="1"/>
    <col min="7946" max="7946" width="2.85546875" style="1" customWidth="1"/>
    <col min="7947" max="7947" width="21.140625" style="1" customWidth="1"/>
    <col min="7948" max="7951" width="2.28515625" style="1" customWidth="1"/>
    <col min="7952" max="7952" width="7.140625" style="1" customWidth="1"/>
    <col min="7953" max="7953" width="6.5703125" style="1" customWidth="1"/>
    <col min="7954" max="7956" width="3.5703125" style="1" customWidth="1"/>
    <col min="7957" max="7957" width="6.5703125" style="1" customWidth="1"/>
    <col min="7958" max="7960" width="3.5703125" style="1" customWidth="1"/>
    <col min="7961" max="7961" width="6.5703125" style="1" customWidth="1"/>
    <col min="7962" max="7963" width="4.140625" style="1" customWidth="1"/>
    <col min="7964" max="7964" width="6.42578125" style="1" customWidth="1"/>
    <col min="7965" max="7965" width="4.5703125" style="1" customWidth="1"/>
    <col min="7966" max="8193" width="11.140625" style="1"/>
    <col min="8194" max="8194" width="8.7109375" style="1" customWidth="1"/>
    <col min="8195" max="8196" width="4.5703125" style="1" customWidth="1"/>
    <col min="8197" max="8197" width="9.7109375" style="1" customWidth="1"/>
    <col min="8198" max="8198" width="12" style="1" customWidth="1"/>
    <col min="8199" max="8199" width="4.85546875" style="1" customWidth="1"/>
    <col min="8200" max="8200" width="7.42578125" style="1" customWidth="1"/>
    <col min="8201" max="8201" width="4.28515625" style="1" customWidth="1"/>
    <col min="8202" max="8202" width="2.85546875" style="1" customWidth="1"/>
    <col min="8203" max="8203" width="21.140625" style="1" customWidth="1"/>
    <col min="8204" max="8207" width="2.28515625" style="1" customWidth="1"/>
    <col min="8208" max="8208" width="7.140625" style="1" customWidth="1"/>
    <col min="8209" max="8209" width="6.5703125" style="1" customWidth="1"/>
    <col min="8210" max="8212" width="3.5703125" style="1" customWidth="1"/>
    <col min="8213" max="8213" width="6.5703125" style="1" customWidth="1"/>
    <col min="8214" max="8216" width="3.5703125" style="1" customWidth="1"/>
    <col min="8217" max="8217" width="6.5703125" style="1" customWidth="1"/>
    <col min="8218" max="8219" width="4.140625" style="1" customWidth="1"/>
    <col min="8220" max="8220" width="6.42578125" style="1" customWidth="1"/>
    <col min="8221" max="8221" width="4.5703125" style="1" customWidth="1"/>
    <col min="8222" max="8449" width="11.140625" style="1"/>
    <col min="8450" max="8450" width="8.7109375" style="1" customWidth="1"/>
    <col min="8451" max="8452" width="4.5703125" style="1" customWidth="1"/>
    <col min="8453" max="8453" width="9.7109375" style="1" customWidth="1"/>
    <col min="8454" max="8454" width="12" style="1" customWidth="1"/>
    <col min="8455" max="8455" width="4.85546875" style="1" customWidth="1"/>
    <col min="8456" max="8456" width="7.42578125" style="1" customWidth="1"/>
    <col min="8457" max="8457" width="4.28515625" style="1" customWidth="1"/>
    <col min="8458" max="8458" width="2.85546875" style="1" customWidth="1"/>
    <col min="8459" max="8459" width="21.140625" style="1" customWidth="1"/>
    <col min="8460" max="8463" width="2.28515625" style="1" customWidth="1"/>
    <col min="8464" max="8464" width="7.140625" style="1" customWidth="1"/>
    <col min="8465" max="8465" width="6.5703125" style="1" customWidth="1"/>
    <col min="8466" max="8468" width="3.5703125" style="1" customWidth="1"/>
    <col min="8469" max="8469" width="6.5703125" style="1" customWidth="1"/>
    <col min="8470" max="8472" width="3.5703125" style="1" customWidth="1"/>
    <col min="8473" max="8473" width="6.5703125" style="1" customWidth="1"/>
    <col min="8474" max="8475" width="4.140625" style="1" customWidth="1"/>
    <col min="8476" max="8476" width="6.42578125" style="1" customWidth="1"/>
    <col min="8477" max="8477" width="4.5703125" style="1" customWidth="1"/>
    <col min="8478" max="8705" width="11.140625" style="1"/>
    <col min="8706" max="8706" width="8.7109375" style="1" customWidth="1"/>
    <col min="8707" max="8708" width="4.5703125" style="1" customWidth="1"/>
    <col min="8709" max="8709" width="9.7109375" style="1" customWidth="1"/>
    <col min="8710" max="8710" width="12" style="1" customWidth="1"/>
    <col min="8711" max="8711" width="4.85546875" style="1" customWidth="1"/>
    <col min="8712" max="8712" width="7.42578125" style="1" customWidth="1"/>
    <col min="8713" max="8713" width="4.28515625" style="1" customWidth="1"/>
    <col min="8714" max="8714" width="2.85546875" style="1" customWidth="1"/>
    <col min="8715" max="8715" width="21.140625" style="1" customWidth="1"/>
    <col min="8716" max="8719" width="2.28515625" style="1" customWidth="1"/>
    <col min="8720" max="8720" width="7.140625" style="1" customWidth="1"/>
    <col min="8721" max="8721" width="6.5703125" style="1" customWidth="1"/>
    <col min="8722" max="8724" width="3.5703125" style="1" customWidth="1"/>
    <col min="8725" max="8725" width="6.5703125" style="1" customWidth="1"/>
    <col min="8726" max="8728" width="3.5703125" style="1" customWidth="1"/>
    <col min="8729" max="8729" width="6.5703125" style="1" customWidth="1"/>
    <col min="8730" max="8731" width="4.140625" style="1" customWidth="1"/>
    <col min="8732" max="8732" width="6.42578125" style="1" customWidth="1"/>
    <col min="8733" max="8733" width="4.5703125" style="1" customWidth="1"/>
    <col min="8734" max="8961" width="11.140625" style="1"/>
    <col min="8962" max="8962" width="8.7109375" style="1" customWidth="1"/>
    <col min="8963" max="8964" width="4.5703125" style="1" customWidth="1"/>
    <col min="8965" max="8965" width="9.7109375" style="1" customWidth="1"/>
    <col min="8966" max="8966" width="12" style="1" customWidth="1"/>
    <col min="8967" max="8967" width="4.85546875" style="1" customWidth="1"/>
    <col min="8968" max="8968" width="7.42578125" style="1" customWidth="1"/>
    <col min="8969" max="8969" width="4.28515625" style="1" customWidth="1"/>
    <col min="8970" max="8970" width="2.85546875" style="1" customWidth="1"/>
    <col min="8971" max="8971" width="21.140625" style="1" customWidth="1"/>
    <col min="8972" max="8975" width="2.28515625" style="1" customWidth="1"/>
    <col min="8976" max="8976" width="7.140625" style="1" customWidth="1"/>
    <col min="8977" max="8977" width="6.5703125" style="1" customWidth="1"/>
    <col min="8978" max="8980" width="3.5703125" style="1" customWidth="1"/>
    <col min="8981" max="8981" width="6.5703125" style="1" customWidth="1"/>
    <col min="8982" max="8984" width="3.5703125" style="1" customWidth="1"/>
    <col min="8985" max="8985" width="6.5703125" style="1" customWidth="1"/>
    <col min="8986" max="8987" width="4.140625" style="1" customWidth="1"/>
    <col min="8988" max="8988" width="6.42578125" style="1" customWidth="1"/>
    <col min="8989" max="8989" width="4.5703125" style="1" customWidth="1"/>
    <col min="8990" max="9217" width="11.140625" style="1"/>
    <col min="9218" max="9218" width="8.7109375" style="1" customWidth="1"/>
    <col min="9219" max="9220" width="4.5703125" style="1" customWidth="1"/>
    <col min="9221" max="9221" width="9.7109375" style="1" customWidth="1"/>
    <col min="9222" max="9222" width="12" style="1" customWidth="1"/>
    <col min="9223" max="9223" width="4.85546875" style="1" customWidth="1"/>
    <col min="9224" max="9224" width="7.42578125" style="1" customWidth="1"/>
    <col min="9225" max="9225" width="4.28515625" style="1" customWidth="1"/>
    <col min="9226" max="9226" width="2.85546875" style="1" customWidth="1"/>
    <col min="9227" max="9227" width="21.140625" style="1" customWidth="1"/>
    <col min="9228" max="9231" width="2.28515625" style="1" customWidth="1"/>
    <col min="9232" max="9232" width="7.140625" style="1" customWidth="1"/>
    <col min="9233" max="9233" width="6.5703125" style="1" customWidth="1"/>
    <col min="9234" max="9236" width="3.5703125" style="1" customWidth="1"/>
    <col min="9237" max="9237" width="6.5703125" style="1" customWidth="1"/>
    <col min="9238" max="9240" width="3.5703125" style="1" customWidth="1"/>
    <col min="9241" max="9241" width="6.5703125" style="1" customWidth="1"/>
    <col min="9242" max="9243" width="4.140625" style="1" customWidth="1"/>
    <col min="9244" max="9244" width="6.42578125" style="1" customWidth="1"/>
    <col min="9245" max="9245" width="4.5703125" style="1" customWidth="1"/>
    <col min="9246" max="9473" width="11.140625" style="1"/>
    <col min="9474" max="9474" width="8.7109375" style="1" customWidth="1"/>
    <col min="9475" max="9476" width="4.5703125" style="1" customWidth="1"/>
    <col min="9477" max="9477" width="9.7109375" style="1" customWidth="1"/>
    <col min="9478" max="9478" width="12" style="1" customWidth="1"/>
    <col min="9479" max="9479" width="4.85546875" style="1" customWidth="1"/>
    <col min="9480" max="9480" width="7.42578125" style="1" customWidth="1"/>
    <col min="9481" max="9481" width="4.28515625" style="1" customWidth="1"/>
    <col min="9482" max="9482" width="2.85546875" style="1" customWidth="1"/>
    <col min="9483" max="9483" width="21.140625" style="1" customWidth="1"/>
    <col min="9484" max="9487" width="2.28515625" style="1" customWidth="1"/>
    <col min="9488" max="9488" width="7.140625" style="1" customWidth="1"/>
    <col min="9489" max="9489" width="6.5703125" style="1" customWidth="1"/>
    <col min="9490" max="9492" width="3.5703125" style="1" customWidth="1"/>
    <col min="9493" max="9493" width="6.5703125" style="1" customWidth="1"/>
    <col min="9494" max="9496" width="3.5703125" style="1" customWidth="1"/>
    <col min="9497" max="9497" width="6.5703125" style="1" customWidth="1"/>
    <col min="9498" max="9499" width="4.140625" style="1" customWidth="1"/>
    <col min="9500" max="9500" width="6.42578125" style="1" customWidth="1"/>
    <col min="9501" max="9501" width="4.5703125" style="1" customWidth="1"/>
    <col min="9502" max="9729" width="11.140625" style="1"/>
    <col min="9730" max="9730" width="8.7109375" style="1" customWidth="1"/>
    <col min="9731" max="9732" width="4.5703125" style="1" customWidth="1"/>
    <col min="9733" max="9733" width="9.7109375" style="1" customWidth="1"/>
    <col min="9734" max="9734" width="12" style="1" customWidth="1"/>
    <col min="9735" max="9735" width="4.85546875" style="1" customWidth="1"/>
    <col min="9736" max="9736" width="7.42578125" style="1" customWidth="1"/>
    <col min="9737" max="9737" width="4.28515625" style="1" customWidth="1"/>
    <col min="9738" max="9738" width="2.85546875" style="1" customWidth="1"/>
    <col min="9739" max="9739" width="21.140625" style="1" customWidth="1"/>
    <col min="9740" max="9743" width="2.28515625" style="1" customWidth="1"/>
    <col min="9744" max="9744" width="7.140625" style="1" customWidth="1"/>
    <col min="9745" max="9745" width="6.5703125" style="1" customWidth="1"/>
    <col min="9746" max="9748" width="3.5703125" style="1" customWidth="1"/>
    <col min="9749" max="9749" width="6.5703125" style="1" customWidth="1"/>
    <col min="9750" max="9752" width="3.5703125" style="1" customWidth="1"/>
    <col min="9753" max="9753" width="6.5703125" style="1" customWidth="1"/>
    <col min="9754" max="9755" width="4.140625" style="1" customWidth="1"/>
    <col min="9756" max="9756" width="6.42578125" style="1" customWidth="1"/>
    <col min="9757" max="9757" width="4.5703125" style="1" customWidth="1"/>
    <col min="9758" max="9985" width="11.140625" style="1"/>
    <col min="9986" max="9986" width="8.7109375" style="1" customWidth="1"/>
    <col min="9987" max="9988" width="4.5703125" style="1" customWidth="1"/>
    <col min="9989" max="9989" width="9.7109375" style="1" customWidth="1"/>
    <col min="9990" max="9990" width="12" style="1" customWidth="1"/>
    <col min="9991" max="9991" width="4.85546875" style="1" customWidth="1"/>
    <col min="9992" max="9992" width="7.42578125" style="1" customWidth="1"/>
    <col min="9993" max="9993" width="4.28515625" style="1" customWidth="1"/>
    <col min="9994" max="9994" width="2.85546875" style="1" customWidth="1"/>
    <col min="9995" max="9995" width="21.140625" style="1" customWidth="1"/>
    <col min="9996" max="9999" width="2.28515625" style="1" customWidth="1"/>
    <col min="10000" max="10000" width="7.140625" style="1" customWidth="1"/>
    <col min="10001" max="10001" width="6.5703125" style="1" customWidth="1"/>
    <col min="10002" max="10004" width="3.5703125" style="1" customWidth="1"/>
    <col min="10005" max="10005" width="6.5703125" style="1" customWidth="1"/>
    <col min="10006" max="10008" width="3.5703125" style="1" customWidth="1"/>
    <col min="10009" max="10009" width="6.5703125" style="1" customWidth="1"/>
    <col min="10010" max="10011" width="4.140625" style="1" customWidth="1"/>
    <col min="10012" max="10012" width="6.42578125" style="1" customWidth="1"/>
    <col min="10013" max="10013" width="4.5703125" style="1" customWidth="1"/>
    <col min="10014" max="10241" width="11.140625" style="1"/>
    <col min="10242" max="10242" width="8.7109375" style="1" customWidth="1"/>
    <col min="10243" max="10244" width="4.5703125" style="1" customWidth="1"/>
    <col min="10245" max="10245" width="9.7109375" style="1" customWidth="1"/>
    <col min="10246" max="10246" width="12" style="1" customWidth="1"/>
    <col min="10247" max="10247" width="4.85546875" style="1" customWidth="1"/>
    <col min="10248" max="10248" width="7.42578125" style="1" customWidth="1"/>
    <col min="10249" max="10249" width="4.28515625" style="1" customWidth="1"/>
    <col min="10250" max="10250" width="2.85546875" style="1" customWidth="1"/>
    <col min="10251" max="10251" width="21.140625" style="1" customWidth="1"/>
    <col min="10252" max="10255" width="2.28515625" style="1" customWidth="1"/>
    <col min="10256" max="10256" width="7.140625" style="1" customWidth="1"/>
    <col min="10257" max="10257" width="6.5703125" style="1" customWidth="1"/>
    <col min="10258" max="10260" width="3.5703125" style="1" customWidth="1"/>
    <col min="10261" max="10261" width="6.5703125" style="1" customWidth="1"/>
    <col min="10262" max="10264" width="3.5703125" style="1" customWidth="1"/>
    <col min="10265" max="10265" width="6.5703125" style="1" customWidth="1"/>
    <col min="10266" max="10267" width="4.140625" style="1" customWidth="1"/>
    <col min="10268" max="10268" width="6.42578125" style="1" customWidth="1"/>
    <col min="10269" max="10269" width="4.5703125" style="1" customWidth="1"/>
    <col min="10270" max="10497" width="11.140625" style="1"/>
    <col min="10498" max="10498" width="8.7109375" style="1" customWidth="1"/>
    <col min="10499" max="10500" width="4.5703125" style="1" customWidth="1"/>
    <col min="10501" max="10501" width="9.7109375" style="1" customWidth="1"/>
    <col min="10502" max="10502" width="12" style="1" customWidth="1"/>
    <col min="10503" max="10503" width="4.85546875" style="1" customWidth="1"/>
    <col min="10504" max="10504" width="7.42578125" style="1" customWidth="1"/>
    <col min="10505" max="10505" width="4.28515625" style="1" customWidth="1"/>
    <col min="10506" max="10506" width="2.85546875" style="1" customWidth="1"/>
    <col min="10507" max="10507" width="21.140625" style="1" customWidth="1"/>
    <col min="10508" max="10511" width="2.28515625" style="1" customWidth="1"/>
    <col min="10512" max="10512" width="7.140625" style="1" customWidth="1"/>
    <col min="10513" max="10513" width="6.5703125" style="1" customWidth="1"/>
    <col min="10514" max="10516" width="3.5703125" style="1" customWidth="1"/>
    <col min="10517" max="10517" width="6.5703125" style="1" customWidth="1"/>
    <col min="10518" max="10520" width="3.5703125" style="1" customWidth="1"/>
    <col min="10521" max="10521" width="6.5703125" style="1" customWidth="1"/>
    <col min="10522" max="10523" width="4.140625" style="1" customWidth="1"/>
    <col min="10524" max="10524" width="6.42578125" style="1" customWidth="1"/>
    <col min="10525" max="10525" width="4.5703125" style="1" customWidth="1"/>
    <col min="10526" max="10753" width="11.140625" style="1"/>
    <col min="10754" max="10754" width="8.7109375" style="1" customWidth="1"/>
    <col min="10755" max="10756" width="4.5703125" style="1" customWidth="1"/>
    <col min="10757" max="10757" width="9.7109375" style="1" customWidth="1"/>
    <col min="10758" max="10758" width="12" style="1" customWidth="1"/>
    <col min="10759" max="10759" width="4.85546875" style="1" customWidth="1"/>
    <col min="10760" max="10760" width="7.42578125" style="1" customWidth="1"/>
    <col min="10761" max="10761" width="4.28515625" style="1" customWidth="1"/>
    <col min="10762" max="10762" width="2.85546875" style="1" customWidth="1"/>
    <col min="10763" max="10763" width="21.140625" style="1" customWidth="1"/>
    <col min="10764" max="10767" width="2.28515625" style="1" customWidth="1"/>
    <col min="10768" max="10768" width="7.140625" style="1" customWidth="1"/>
    <col min="10769" max="10769" width="6.5703125" style="1" customWidth="1"/>
    <col min="10770" max="10772" width="3.5703125" style="1" customWidth="1"/>
    <col min="10773" max="10773" width="6.5703125" style="1" customWidth="1"/>
    <col min="10774" max="10776" width="3.5703125" style="1" customWidth="1"/>
    <col min="10777" max="10777" width="6.5703125" style="1" customWidth="1"/>
    <col min="10778" max="10779" width="4.140625" style="1" customWidth="1"/>
    <col min="10780" max="10780" width="6.42578125" style="1" customWidth="1"/>
    <col min="10781" max="10781" width="4.5703125" style="1" customWidth="1"/>
    <col min="10782" max="11009" width="11.140625" style="1"/>
    <col min="11010" max="11010" width="8.7109375" style="1" customWidth="1"/>
    <col min="11011" max="11012" width="4.5703125" style="1" customWidth="1"/>
    <col min="11013" max="11013" width="9.7109375" style="1" customWidth="1"/>
    <col min="11014" max="11014" width="12" style="1" customWidth="1"/>
    <col min="11015" max="11015" width="4.85546875" style="1" customWidth="1"/>
    <col min="11016" max="11016" width="7.42578125" style="1" customWidth="1"/>
    <col min="11017" max="11017" width="4.28515625" style="1" customWidth="1"/>
    <col min="11018" max="11018" width="2.85546875" style="1" customWidth="1"/>
    <col min="11019" max="11019" width="21.140625" style="1" customWidth="1"/>
    <col min="11020" max="11023" width="2.28515625" style="1" customWidth="1"/>
    <col min="11024" max="11024" width="7.140625" style="1" customWidth="1"/>
    <col min="11025" max="11025" width="6.5703125" style="1" customWidth="1"/>
    <col min="11026" max="11028" width="3.5703125" style="1" customWidth="1"/>
    <col min="11029" max="11029" width="6.5703125" style="1" customWidth="1"/>
    <col min="11030" max="11032" width="3.5703125" style="1" customWidth="1"/>
    <col min="11033" max="11033" width="6.5703125" style="1" customWidth="1"/>
    <col min="11034" max="11035" width="4.140625" style="1" customWidth="1"/>
    <col min="11036" max="11036" width="6.42578125" style="1" customWidth="1"/>
    <col min="11037" max="11037" width="4.5703125" style="1" customWidth="1"/>
    <col min="11038" max="11265" width="11.140625" style="1"/>
    <col min="11266" max="11266" width="8.7109375" style="1" customWidth="1"/>
    <col min="11267" max="11268" width="4.5703125" style="1" customWidth="1"/>
    <col min="11269" max="11269" width="9.7109375" style="1" customWidth="1"/>
    <col min="11270" max="11270" width="12" style="1" customWidth="1"/>
    <col min="11271" max="11271" width="4.85546875" style="1" customWidth="1"/>
    <col min="11272" max="11272" width="7.42578125" style="1" customWidth="1"/>
    <col min="11273" max="11273" width="4.28515625" style="1" customWidth="1"/>
    <col min="11274" max="11274" width="2.85546875" style="1" customWidth="1"/>
    <col min="11275" max="11275" width="21.140625" style="1" customWidth="1"/>
    <col min="11276" max="11279" width="2.28515625" style="1" customWidth="1"/>
    <col min="11280" max="11280" width="7.140625" style="1" customWidth="1"/>
    <col min="11281" max="11281" width="6.5703125" style="1" customWidth="1"/>
    <col min="11282" max="11284" width="3.5703125" style="1" customWidth="1"/>
    <col min="11285" max="11285" width="6.5703125" style="1" customWidth="1"/>
    <col min="11286" max="11288" width="3.5703125" style="1" customWidth="1"/>
    <col min="11289" max="11289" width="6.5703125" style="1" customWidth="1"/>
    <col min="11290" max="11291" width="4.140625" style="1" customWidth="1"/>
    <col min="11292" max="11292" width="6.42578125" style="1" customWidth="1"/>
    <col min="11293" max="11293" width="4.5703125" style="1" customWidth="1"/>
    <col min="11294" max="11521" width="11.140625" style="1"/>
    <col min="11522" max="11522" width="8.7109375" style="1" customWidth="1"/>
    <col min="11523" max="11524" width="4.5703125" style="1" customWidth="1"/>
    <col min="11525" max="11525" width="9.7109375" style="1" customWidth="1"/>
    <col min="11526" max="11526" width="12" style="1" customWidth="1"/>
    <col min="11527" max="11527" width="4.85546875" style="1" customWidth="1"/>
    <col min="11528" max="11528" width="7.42578125" style="1" customWidth="1"/>
    <col min="11529" max="11529" width="4.28515625" style="1" customWidth="1"/>
    <col min="11530" max="11530" width="2.85546875" style="1" customWidth="1"/>
    <col min="11531" max="11531" width="21.140625" style="1" customWidth="1"/>
    <col min="11532" max="11535" width="2.28515625" style="1" customWidth="1"/>
    <col min="11536" max="11536" width="7.140625" style="1" customWidth="1"/>
    <col min="11537" max="11537" width="6.5703125" style="1" customWidth="1"/>
    <col min="11538" max="11540" width="3.5703125" style="1" customWidth="1"/>
    <col min="11541" max="11541" width="6.5703125" style="1" customWidth="1"/>
    <col min="11542" max="11544" width="3.5703125" style="1" customWidth="1"/>
    <col min="11545" max="11545" width="6.5703125" style="1" customWidth="1"/>
    <col min="11546" max="11547" width="4.140625" style="1" customWidth="1"/>
    <col min="11548" max="11548" width="6.42578125" style="1" customWidth="1"/>
    <col min="11549" max="11549" width="4.5703125" style="1" customWidth="1"/>
    <col min="11550" max="11777" width="11.140625" style="1"/>
    <col min="11778" max="11778" width="8.7109375" style="1" customWidth="1"/>
    <col min="11779" max="11780" width="4.5703125" style="1" customWidth="1"/>
    <col min="11781" max="11781" width="9.7109375" style="1" customWidth="1"/>
    <col min="11782" max="11782" width="12" style="1" customWidth="1"/>
    <col min="11783" max="11783" width="4.85546875" style="1" customWidth="1"/>
    <col min="11784" max="11784" width="7.42578125" style="1" customWidth="1"/>
    <col min="11785" max="11785" width="4.28515625" style="1" customWidth="1"/>
    <col min="11786" max="11786" width="2.85546875" style="1" customWidth="1"/>
    <col min="11787" max="11787" width="21.140625" style="1" customWidth="1"/>
    <col min="11788" max="11791" width="2.28515625" style="1" customWidth="1"/>
    <col min="11792" max="11792" width="7.140625" style="1" customWidth="1"/>
    <col min="11793" max="11793" width="6.5703125" style="1" customWidth="1"/>
    <col min="11794" max="11796" width="3.5703125" style="1" customWidth="1"/>
    <col min="11797" max="11797" width="6.5703125" style="1" customWidth="1"/>
    <col min="11798" max="11800" width="3.5703125" style="1" customWidth="1"/>
    <col min="11801" max="11801" width="6.5703125" style="1" customWidth="1"/>
    <col min="11802" max="11803" width="4.140625" style="1" customWidth="1"/>
    <col min="11804" max="11804" width="6.42578125" style="1" customWidth="1"/>
    <col min="11805" max="11805" width="4.5703125" style="1" customWidth="1"/>
    <col min="11806" max="12033" width="11.140625" style="1"/>
    <col min="12034" max="12034" width="8.7109375" style="1" customWidth="1"/>
    <col min="12035" max="12036" width="4.5703125" style="1" customWidth="1"/>
    <col min="12037" max="12037" width="9.7109375" style="1" customWidth="1"/>
    <col min="12038" max="12038" width="12" style="1" customWidth="1"/>
    <col min="12039" max="12039" width="4.85546875" style="1" customWidth="1"/>
    <col min="12040" max="12040" width="7.42578125" style="1" customWidth="1"/>
    <col min="12041" max="12041" width="4.28515625" style="1" customWidth="1"/>
    <col min="12042" max="12042" width="2.85546875" style="1" customWidth="1"/>
    <col min="12043" max="12043" width="21.140625" style="1" customWidth="1"/>
    <col min="12044" max="12047" width="2.28515625" style="1" customWidth="1"/>
    <col min="12048" max="12048" width="7.140625" style="1" customWidth="1"/>
    <col min="12049" max="12049" width="6.5703125" style="1" customWidth="1"/>
    <col min="12050" max="12052" width="3.5703125" style="1" customWidth="1"/>
    <col min="12053" max="12053" width="6.5703125" style="1" customWidth="1"/>
    <col min="12054" max="12056" width="3.5703125" style="1" customWidth="1"/>
    <col min="12057" max="12057" width="6.5703125" style="1" customWidth="1"/>
    <col min="12058" max="12059" width="4.140625" style="1" customWidth="1"/>
    <col min="12060" max="12060" width="6.42578125" style="1" customWidth="1"/>
    <col min="12061" max="12061" width="4.5703125" style="1" customWidth="1"/>
    <col min="12062" max="12289" width="11.140625" style="1"/>
    <col min="12290" max="12290" width="8.7109375" style="1" customWidth="1"/>
    <col min="12291" max="12292" width="4.5703125" style="1" customWidth="1"/>
    <col min="12293" max="12293" width="9.7109375" style="1" customWidth="1"/>
    <col min="12294" max="12294" width="12" style="1" customWidth="1"/>
    <col min="12295" max="12295" width="4.85546875" style="1" customWidth="1"/>
    <col min="12296" max="12296" width="7.42578125" style="1" customWidth="1"/>
    <col min="12297" max="12297" width="4.28515625" style="1" customWidth="1"/>
    <col min="12298" max="12298" width="2.85546875" style="1" customWidth="1"/>
    <col min="12299" max="12299" width="21.140625" style="1" customWidth="1"/>
    <col min="12300" max="12303" width="2.28515625" style="1" customWidth="1"/>
    <col min="12304" max="12304" width="7.140625" style="1" customWidth="1"/>
    <col min="12305" max="12305" width="6.5703125" style="1" customWidth="1"/>
    <col min="12306" max="12308" width="3.5703125" style="1" customWidth="1"/>
    <col min="12309" max="12309" width="6.5703125" style="1" customWidth="1"/>
    <col min="12310" max="12312" width="3.5703125" style="1" customWidth="1"/>
    <col min="12313" max="12313" width="6.5703125" style="1" customWidth="1"/>
    <col min="12314" max="12315" width="4.140625" style="1" customWidth="1"/>
    <col min="12316" max="12316" width="6.42578125" style="1" customWidth="1"/>
    <col min="12317" max="12317" width="4.5703125" style="1" customWidth="1"/>
    <col min="12318" max="12545" width="11.140625" style="1"/>
    <col min="12546" max="12546" width="8.7109375" style="1" customWidth="1"/>
    <col min="12547" max="12548" width="4.5703125" style="1" customWidth="1"/>
    <col min="12549" max="12549" width="9.7109375" style="1" customWidth="1"/>
    <col min="12550" max="12550" width="12" style="1" customWidth="1"/>
    <col min="12551" max="12551" width="4.85546875" style="1" customWidth="1"/>
    <col min="12552" max="12552" width="7.42578125" style="1" customWidth="1"/>
    <col min="12553" max="12553" width="4.28515625" style="1" customWidth="1"/>
    <col min="12554" max="12554" width="2.85546875" style="1" customWidth="1"/>
    <col min="12555" max="12555" width="21.140625" style="1" customWidth="1"/>
    <col min="12556" max="12559" width="2.28515625" style="1" customWidth="1"/>
    <col min="12560" max="12560" width="7.140625" style="1" customWidth="1"/>
    <col min="12561" max="12561" width="6.5703125" style="1" customWidth="1"/>
    <col min="12562" max="12564" width="3.5703125" style="1" customWidth="1"/>
    <col min="12565" max="12565" width="6.5703125" style="1" customWidth="1"/>
    <col min="12566" max="12568" width="3.5703125" style="1" customWidth="1"/>
    <col min="12569" max="12569" width="6.5703125" style="1" customWidth="1"/>
    <col min="12570" max="12571" width="4.140625" style="1" customWidth="1"/>
    <col min="12572" max="12572" width="6.42578125" style="1" customWidth="1"/>
    <col min="12573" max="12573" width="4.5703125" style="1" customWidth="1"/>
    <col min="12574" max="12801" width="11.140625" style="1"/>
    <col min="12802" max="12802" width="8.7109375" style="1" customWidth="1"/>
    <col min="12803" max="12804" width="4.5703125" style="1" customWidth="1"/>
    <col min="12805" max="12805" width="9.7109375" style="1" customWidth="1"/>
    <col min="12806" max="12806" width="12" style="1" customWidth="1"/>
    <col min="12807" max="12807" width="4.85546875" style="1" customWidth="1"/>
    <col min="12808" max="12808" width="7.42578125" style="1" customWidth="1"/>
    <col min="12809" max="12809" width="4.28515625" style="1" customWidth="1"/>
    <col min="12810" max="12810" width="2.85546875" style="1" customWidth="1"/>
    <col min="12811" max="12811" width="21.140625" style="1" customWidth="1"/>
    <col min="12812" max="12815" width="2.28515625" style="1" customWidth="1"/>
    <col min="12816" max="12816" width="7.140625" style="1" customWidth="1"/>
    <col min="12817" max="12817" width="6.5703125" style="1" customWidth="1"/>
    <col min="12818" max="12820" width="3.5703125" style="1" customWidth="1"/>
    <col min="12821" max="12821" width="6.5703125" style="1" customWidth="1"/>
    <col min="12822" max="12824" width="3.5703125" style="1" customWidth="1"/>
    <col min="12825" max="12825" width="6.5703125" style="1" customWidth="1"/>
    <col min="12826" max="12827" width="4.140625" style="1" customWidth="1"/>
    <col min="12828" max="12828" width="6.42578125" style="1" customWidth="1"/>
    <col min="12829" max="12829" width="4.5703125" style="1" customWidth="1"/>
    <col min="12830" max="13057" width="11.140625" style="1"/>
    <col min="13058" max="13058" width="8.7109375" style="1" customWidth="1"/>
    <col min="13059" max="13060" width="4.5703125" style="1" customWidth="1"/>
    <col min="13061" max="13061" width="9.7109375" style="1" customWidth="1"/>
    <col min="13062" max="13062" width="12" style="1" customWidth="1"/>
    <col min="13063" max="13063" width="4.85546875" style="1" customWidth="1"/>
    <col min="13064" max="13064" width="7.42578125" style="1" customWidth="1"/>
    <col min="13065" max="13065" width="4.28515625" style="1" customWidth="1"/>
    <col min="13066" max="13066" width="2.85546875" style="1" customWidth="1"/>
    <col min="13067" max="13067" width="21.140625" style="1" customWidth="1"/>
    <col min="13068" max="13071" width="2.28515625" style="1" customWidth="1"/>
    <col min="13072" max="13072" width="7.140625" style="1" customWidth="1"/>
    <col min="13073" max="13073" width="6.5703125" style="1" customWidth="1"/>
    <col min="13074" max="13076" width="3.5703125" style="1" customWidth="1"/>
    <col min="13077" max="13077" width="6.5703125" style="1" customWidth="1"/>
    <col min="13078" max="13080" width="3.5703125" style="1" customWidth="1"/>
    <col min="13081" max="13081" width="6.5703125" style="1" customWidth="1"/>
    <col min="13082" max="13083" width="4.140625" style="1" customWidth="1"/>
    <col min="13084" max="13084" width="6.42578125" style="1" customWidth="1"/>
    <col min="13085" max="13085" width="4.5703125" style="1" customWidth="1"/>
    <col min="13086" max="13313" width="11.140625" style="1"/>
    <col min="13314" max="13314" width="8.7109375" style="1" customWidth="1"/>
    <col min="13315" max="13316" width="4.5703125" style="1" customWidth="1"/>
    <col min="13317" max="13317" width="9.7109375" style="1" customWidth="1"/>
    <col min="13318" max="13318" width="12" style="1" customWidth="1"/>
    <col min="13319" max="13319" width="4.85546875" style="1" customWidth="1"/>
    <col min="13320" max="13320" width="7.42578125" style="1" customWidth="1"/>
    <col min="13321" max="13321" width="4.28515625" style="1" customWidth="1"/>
    <col min="13322" max="13322" width="2.85546875" style="1" customWidth="1"/>
    <col min="13323" max="13323" width="21.140625" style="1" customWidth="1"/>
    <col min="13324" max="13327" width="2.28515625" style="1" customWidth="1"/>
    <col min="13328" max="13328" width="7.140625" style="1" customWidth="1"/>
    <col min="13329" max="13329" width="6.5703125" style="1" customWidth="1"/>
    <col min="13330" max="13332" width="3.5703125" style="1" customWidth="1"/>
    <col min="13333" max="13333" width="6.5703125" style="1" customWidth="1"/>
    <col min="13334" max="13336" width="3.5703125" style="1" customWidth="1"/>
    <col min="13337" max="13337" width="6.5703125" style="1" customWidth="1"/>
    <col min="13338" max="13339" width="4.140625" style="1" customWidth="1"/>
    <col min="13340" max="13340" width="6.42578125" style="1" customWidth="1"/>
    <col min="13341" max="13341" width="4.5703125" style="1" customWidth="1"/>
    <col min="13342" max="13569" width="11.140625" style="1"/>
    <col min="13570" max="13570" width="8.7109375" style="1" customWidth="1"/>
    <col min="13571" max="13572" width="4.5703125" style="1" customWidth="1"/>
    <col min="13573" max="13573" width="9.7109375" style="1" customWidth="1"/>
    <col min="13574" max="13574" width="12" style="1" customWidth="1"/>
    <col min="13575" max="13575" width="4.85546875" style="1" customWidth="1"/>
    <col min="13576" max="13576" width="7.42578125" style="1" customWidth="1"/>
    <col min="13577" max="13577" width="4.28515625" style="1" customWidth="1"/>
    <col min="13578" max="13578" width="2.85546875" style="1" customWidth="1"/>
    <col min="13579" max="13579" width="21.140625" style="1" customWidth="1"/>
    <col min="13580" max="13583" width="2.28515625" style="1" customWidth="1"/>
    <col min="13584" max="13584" width="7.140625" style="1" customWidth="1"/>
    <col min="13585" max="13585" width="6.5703125" style="1" customWidth="1"/>
    <col min="13586" max="13588" width="3.5703125" style="1" customWidth="1"/>
    <col min="13589" max="13589" width="6.5703125" style="1" customWidth="1"/>
    <col min="13590" max="13592" width="3.5703125" style="1" customWidth="1"/>
    <col min="13593" max="13593" width="6.5703125" style="1" customWidth="1"/>
    <col min="13594" max="13595" width="4.140625" style="1" customWidth="1"/>
    <col min="13596" max="13596" width="6.42578125" style="1" customWidth="1"/>
    <col min="13597" max="13597" width="4.5703125" style="1" customWidth="1"/>
    <col min="13598" max="13825" width="11.140625" style="1"/>
    <col min="13826" max="13826" width="8.7109375" style="1" customWidth="1"/>
    <col min="13827" max="13828" width="4.5703125" style="1" customWidth="1"/>
    <col min="13829" max="13829" width="9.7109375" style="1" customWidth="1"/>
    <col min="13830" max="13830" width="12" style="1" customWidth="1"/>
    <col min="13831" max="13831" width="4.85546875" style="1" customWidth="1"/>
    <col min="13832" max="13832" width="7.42578125" style="1" customWidth="1"/>
    <col min="13833" max="13833" width="4.28515625" style="1" customWidth="1"/>
    <col min="13834" max="13834" width="2.85546875" style="1" customWidth="1"/>
    <col min="13835" max="13835" width="21.140625" style="1" customWidth="1"/>
    <col min="13836" max="13839" width="2.28515625" style="1" customWidth="1"/>
    <col min="13840" max="13840" width="7.140625" style="1" customWidth="1"/>
    <col min="13841" max="13841" width="6.5703125" style="1" customWidth="1"/>
    <col min="13842" max="13844" width="3.5703125" style="1" customWidth="1"/>
    <col min="13845" max="13845" width="6.5703125" style="1" customWidth="1"/>
    <col min="13846" max="13848" width="3.5703125" style="1" customWidth="1"/>
    <col min="13849" max="13849" width="6.5703125" style="1" customWidth="1"/>
    <col min="13850" max="13851" width="4.140625" style="1" customWidth="1"/>
    <col min="13852" max="13852" width="6.42578125" style="1" customWidth="1"/>
    <col min="13853" max="13853" width="4.5703125" style="1" customWidth="1"/>
    <col min="13854" max="14081" width="11.140625" style="1"/>
    <col min="14082" max="14082" width="8.7109375" style="1" customWidth="1"/>
    <col min="14083" max="14084" width="4.5703125" style="1" customWidth="1"/>
    <col min="14085" max="14085" width="9.7109375" style="1" customWidth="1"/>
    <col min="14086" max="14086" width="12" style="1" customWidth="1"/>
    <col min="14087" max="14087" width="4.85546875" style="1" customWidth="1"/>
    <col min="14088" max="14088" width="7.42578125" style="1" customWidth="1"/>
    <col min="14089" max="14089" width="4.28515625" style="1" customWidth="1"/>
    <col min="14090" max="14090" width="2.85546875" style="1" customWidth="1"/>
    <col min="14091" max="14091" width="21.140625" style="1" customWidth="1"/>
    <col min="14092" max="14095" width="2.28515625" style="1" customWidth="1"/>
    <col min="14096" max="14096" width="7.140625" style="1" customWidth="1"/>
    <col min="14097" max="14097" width="6.5703125" style="1" customWidth="1"/>
    <col min="14098" max="14100" width="3.5703125" style="1" customWidth="1"/>
    <col min="14101" max="14101" width="6.5703125" style="1" customWidth="1"/>
    <col min="14102" max="14104" width="3.5703125" style="1" customWidth="1"/>
    <col min="14105" max="14105" width="6.5703125" style="1" customWidth="1"/>
    <col min="14106" max="14107" width="4.140625" style="1" customWidth="1"/>
    <col min="14108" max="14108" width="6.42578125" style="1" customWidth="1"/>
    <col min="14109" max="14109" width="4.5703125" style="1" customWidth="1"/>
    <col min="14110" max="14337" width="11.140625" style="1"/>
    <col min="14338" max="14338" width="8.7109375" style="1" customWidth="1"/>
    <col min="14339" max="14340" width="4.5703125" style="1" customWidth="1"/>
    <col min="14341" max="14341" width="9.7109375" style="1" customWidth="1"/>
    <col min="14342" max="14342" width="12" style="1" customWidth="1"/>
    <col min="14343" max="14343" width="4.85546875" style="1" customWidth="1"/>
    <col min="14344" max="14344" width="7.42578125" style="1" customWidth="1"/>
    <col min="14345" max="14345" width="4.28515625" style="1" customWidth="1"/>
    <col min="14346" max="14346" width="2.85546875" style="1" customWidth="1"/>
    <col min="14347" max="14347" width="21.140625" style="1" customWidth="1"/>
    <col min="14348" max="14351" width="2.28515625" style="1" customWidth="1"/>
    <col min="14352" max="14352" width="7.140625" style="1" customWidth="1"/>
    <col min="14353" max="14353" width="6.5703125" style="1" customWidth="1"/>
    <col min="14354" max="14356" width="3.5703125" style="1" customWidth="1"/>
    <col min="14357" max="14357" width="6.5703125" style="1" customWidth="1"/>
    <col min="14358" max="14360" width="3.5703125" style="1" customWidth="1"/>
    <col min="14361" max="14361" width="6.5703125" style="1" customWidth="1"/>
    <col min="14362" max="14363" width="4.140625" style="1" customWidth="1"/>
    <col min="14364" max="14364" width="6.42578125" style="1" customWidth="1"/>
    <col min="14365" max="14365" width="4.5703125" style="1" customWidth="1"/>
    <col min="14366" max="14593" width="11.140625" style="1"/>
    <col min="14594" max="14594" width="8.7109375" style="1" customWidth="1"/>
    <col min="14595" max="14596" width="4.5703125" style="1" customWidth="1"/>
    <col min="14597" max="14597" width="9.7109375" style="1" customWidth="1"/>
    <col min="14598" max="14598" width="12" style="1" customWidth="1"/>
    <col min="14599" max="14599" width="4.85546875" style="1" customWidth="1"/>
    <col min="14600" max="14600" width="7.42578125" style="1" customWidth="1"/>
    <col min="14601" max="14601" width="4.28515625" style="1" customWidth="1"/>
    <col min="14602" max="14602" width="2.85546875" style="1" customWidth="1"/>
    <col min="14603" max="14603" width="21.140625" style="1" customWidth="1"/>
    <col min="14604" max="14607" width="2.28515625" style="1" customWidth="1"/>
    <col min="14608" max="14608" width="7.140625" style="1" customWidth="1"/>
    <col min="14609" max="14609" width="6.5703125" style="1" customWidth="1"/>
    <col min="14610" max="14612" width="3.5703125" style="1" customWidth="1"/>
    <col min="14613" max="14613" width="6.5703125" style="1" customWidth="1"/>
    <col min="14614" max="14616" width="3.5703125" style="1" customWidth="1"/>
    <col min="14617" max="14617" width="6.5703125" style="1" customWidth="1"/>
    <col min="14618" max="14619" width="4.140625" style="1" customWidth="1"/>
    <col min="14620" max="14620" width="6.42578125" style="1" customWidth="1"/>
    <col min="14621" max="14621" width="4.5703125" style="1" customWidth="1"/>
    <col min="14622" max="14849" width="11.140625" style="1"/>
    <col min="14850" max="14850" width="8.7109375" style="1" customWidth="1"/>
    <col min="14851" max="14852" width="4.5703125" style="1" customWidth="1"/>
    <col min="14853" max="14853" width="9.7109375" style="1" customWidth="1"/>
    <col min="14854" max="14854" width="12" style="1" customWidth="1"/>
    <col min="14855" max="14855" width="4.85546875" style="1" customWidth="1"/>
    <col min="14856" max="14856" width="7.42578125" style="1" customWidth="1"/>
    <col min="14857" max="14857" width="4.28515625" style="1" customWidth="1"/>
    <col min="14858" max="14858" width="2.85546875" style="1" customWidth="1"/>
    <col min="14859" max="14859" width="21.140625" style="1" customWidth="1"/>
    <col min="14860" max="14863" width="2.28515625" style="1" customWidth="1"/>
    <col min="14864" max="14864" width="7.140625" style="1" customWidth="1"/>
    <col min="14865" max="14865" width="6.5703125" style="1" customWidth="1"/>
    <col min="14866" max="14868" width="3.5703125" style="1" customWidth="1"/>
    <col min="14869" max="14869" width="6.5703125" style="1" customWidth="1"/>
    <col min="14870" max="14872" width="3.5703125" style="1" customWidth="1"/>
    <col min="14873" max="14873" width="6.5703125" style="1" customWidth="1"/>
    <col min="14874" max="14875" width="4.140625" style="1" customWidth="1"/>
    <col min="14876" max="14876" width="6.42578125" style="1" customWidth="1"/>
    <col min="14877" max="14877" width="4.5703125" style="1" customWidth="1"/>
    <col min="14878" max="15105" width="11.140625" style="1"/>
    <col min="15106" max="15106" width="8.7109375" style="1" customWidth="1"/>
    <col min="15107" max="15108" width="4.5703125" style="1" customWidth="1"/>
    <col min="15109" max="15109" width="9.7109375" style="1" customWidth="1"/>
    <col min="15110" max="15110" width="12" style="1" customWidth="1"/>
    <col min="15111" max="15111" width="4.85546875" style="1" customWidth="1"/>
    <col min="15112" max="15112" width="7.42578125" style="1" customWidth="1"/>
    <col min="15113" max="15113" width="4.28515625" style="1" customWidth="1"/>
    <col min="15114" max="15114" width="2.85546875" style="1" customWidth="1"/>
    <col min="15115" max="15115" width="21.140625" style="1" customWidth="1"/>
    <col min="15116" max="15119" width="2.28515625" style="1" customWidth="1"/>
    <col min="15120" max="15120" width="7.140625" style="1" customWidth="1"/>
    <col min="15121" max="15121" width="6.5703125" style="1" customWidth="1"/>
    <col min="15122" max="15124" width="3.5703125" style="1" customWidth="1"/>
    <col min="15125" max="15125" width="6.5703125" style="1" customWidth="1"/>
    <col min="15126" max="15128" width="3.5703125" style="1" customWidth="1"/>
    <col min="15129" max="15129" width="6.5703125" style="1" customWidth="1"/>
    <col min="15130" max="15131" width="4.140625" style="1" customWidth="1"/>
    <col min="15132" max="15132" width="6.42578125" style="1" customWidth="1"/>
    <col min="15133" max="15133" width="4.5703125" style="1" customWidth="1"/>
    <col min="15134" max="15361" width="11.140625" style="1"/>
    <col min="15362" max="15362" width="8.7109375" style="1" customWidth="1"/>
    <col min="15363" max="15364" width="4.5703125" style="1" customWidth="1"/>
    <col min="15365" max="15365" width="9.7109375" style="1" customWidth="1"/>
    <col min="15366" max="15366" width="12" style="1" customWidth="1"/>
    <col min="15367" max="15367" width="4.85546875" style="1" customWidth="1"/>
    <col min="15368" max="15368" width="7.42578125" style="1" customWidth="1"/>
    <col min="15369" max="15369" width="4.28515625" style="1" customWidth="1"/>
    <col min="15370" max="15370" width="2.85546875" style="1" customWidth="1"/>
    <col min="15371" max="15371" width="21.140625" style="1" customWidth="1"/>
    <col min="15372" max="15375" width="2.28515625" style="1" customWidth="1"/>
    <col min="15376" max="15376" width="7.140625" style="1" customWidth="1"/>
    <col min="15377" max="15377" width="6.5703125" style="1" customWidth="1"/>
    <col min="15378" max="15380" width="3.5703125" style="1" customWidth="1"/>
    <col min="15381" max="15381" width="6.5703125" style="1" customWidth="1"/>
    <col min="15382" max="15384" width="3.5703125" style="1" customWidth="1"/>
    <col min="15385" max="15385" width="6.5703125" style="1" customWidth="1"/>
    <col min="15386" max="15387" width="4.140625" style="1" customWidth="1"/>
    <col min="15388" max="15388" width="6.42578125" style="1" customWidth="1"/>
    <col min="15389" max="15389" width="4.5703125" style="1" customWidth="1"/>
    <col min="15390" max="15617" width="11.140625" style="1"/>
    <col min="15618" max="15618" width="8.7109375" style="1" customWidth="1"/>
    <col min="15619" max="15620" width="4.5703125" style="1" customWidth="1"/>
    <col min="15621" max="15621" width="9.7109375" style="1" customWidth="1"/>
    <col min="15622" max="15622" width="12" style="1" customWidth="1"/>
    <col min="15623" max="15623" width="4.85546875" style="1" customWidth="1"/>
    <col min="15624" max="15624" width="7.42578125" style="1" customWidth="1"/>
    <col min="15625" max="15625" width="4.28515625" style="1" customWidth="1"/>
    <col min="15626" max="15626" width="2.85546875" style="1" customWidth="1"/>
    <col min="15627" max="15627" width="21.140625" style="1" customWidth="1"/>
    <col min="15628" max="15631" width="2.28515625" style="1" customWidth="1"/>
    <col min="15632" max="15632" width="7.140625" style="1" customWidth="1"/>
    <col min="15633" max="15633" width="6.5703125" style="1" customWidth="1"/>
    <col min="15634" max="15636" width="3.5703125" style="1" customWidth="1"/>
    <col min="15637" max="15637" width="6.5703125" style="1" customWidth="1"/>
    <col min="15638" max="15640" width="3.5703125" style="1" customWidth="1"/>
    <col min="15641" max="15641" width="6.5703125" style="1" customWidth="1"/>
    <col min="15642" max="15643" width="4.140625" style="1" customWidth="1"/>
    <col min="15644" max="15644" width="6.42578125" style="1" customWidth="1"/>
    <col min="15645" max="15645" width="4.5703125" style="1" customWidth="1"/>
    <col min="15646" max="15873" width="11.140625" style="1"/>
    <col min="15874" max="15874" width="8.7109375" style="1" customWidth="1"/>
    <col min="15875" max="15876" width="4.5703125" style="1" customWidth="1"/>
    <col min="15877" max="15877" width="9.7109375" style="1" customWidth="1"/>
    <col min="15878" max="15878" width="12" style="1" customWidth="1"/>
    <col min="15879" max="15879" width="4.85546875" style="1" customWidth="1"/>
    <col min="15880" max="15880" width="7.42578125" style="1" customWidth="1"/>
    <col min="15881" max="15881" width="4.28515625" style="1" customWidth="1"/>
    <col min="15882" max="15882" width="2.85546875" style="1" customWidth="1"/>
    <col min="15883" max="15883" width="21.140625" style="1" customWidth="1"/>
    <col min="15884" max="15887" width="2.28515625" style="1" customWidth="1"/>
    <col min="15888" max="15888" width="7.140625" style="1" customWidth="1"/>
    <col min="15889" max="15889" width="6.5703125" style="1" customWidth="1"/>
    <col min="15890" max="15892" width="3.5703125" style="1" customWidth="1"/>
    <col min="15893" max="15893" width="6.5703125" style="1" customWidth="1"/>
    <col min="15894" max="15896" width="3.5703125" style="1" customWidth="1"/>
    <col min="15897" max="15897" width="6.5703125" style="1" customWidth="1"/>
    <col min="15898" max="15899" width="4.140625" style="1" customWidth="1"/>
    <col min="15900" max="15900" width="6.42578125" style="1" customWidth="1"/>
    <col min="15901" max="15901" width="4.5703125" style="1" customWidth="1"/>
    <col min="15902" max="16129" width="11.140625" style="1"/>
    <col min="16130" max="16130" width="8.7109375" style="1" customWidth="1"/>
    <col min="16131" max="16132" width="4.5703125" style="1" customWidth="1"/>
    <col min="16133" max="16133" width="9.7109375" style="1" customWidth="1"/>
    <col min="16134" max="16134" width="12" style="1" customWidth="1"/>
    <col min="16135" max="16135" width="4.85546875" style="1" customWidth="1"/>
    <col min="16136" max="16136" width="7.42578125" style="1" customWidth="1"/>
    <col min="16137" max="16137" width="4.28515625" style="1" customWidth="1"/>
    <col min="16138" max="16138" width="2.85546875" style="1" customWidth="1"/>
    <col min="16139" max="16139" width="21.140625" style="1" customWidth="1"/>
    <col min="16140" max="16143" width="2.28515625" style="1" customWidth="1"/>
    <col min="16144" max="16144" width="7.140625" style="1" customWidth="1"/>
    <col min="16145" max="16145" width="6.5703125" style="1" customWidth="1"/>
    <col min="16146" max="16148" width="3.5703125" style="1" customWidth="1"/>
    <col min="16149" max="16149" width="6.5703125" style="1" customWidth="1"/>
    <col min="16150" max="16152" width="3.5703125" style="1" customWidth="1"/>
    <col min="16153" max="16153" width="6.5703125" style="1" customWidth="1"/>
    <col min="16154" max="16155" width="4.140625" style="1" customWidth="1"/>
    <col min="16156" max="16156" width="6.42578125" style="1" customWidth="1"/>
    <col min="16157" max="16157" width="4.5703125" style="1" customWidth="1"/>
    <col min="16158" max="16384" width="11.140625" style="1"/>
  </cols>
  <sheetData>
    <row r="1" spans="1:40" ht="21" customHeight="1" thickBot="1">
      <c r="A1" s="267"/>
      <c r="B1" s="268"/>
      <c r="C1" s="273" t="s">
        <v>206</v>
      </c>
      <c r="D1" s="273"/>
      <c r="E1" s="273"/>
      <c r="F1" s="273"/>
      <c r="G1" s="273"/>
      <c r="H1" s="274" t="s">
        <v>207</v>
      </c>
      <c r="I1" s="275"/>
      <c r="J1" s="276" t="str">
        <f ca="1">C9</f>
        <v/>
      </c>
      <c r="K1" s="277"/>
      <c r="L1" s="277"/>
      <c r="M1" s="277"/>
      <c r="N1" s="277"/>
      <c r="O1" s="278"/>
      <c r="P1" s="235" t="s">
        <v>208</v>
      </c>
      <c r="Q1" s="235"/>
      <c r="R1" s="235"/>
      <c r="S1" s="235"/>
      <c r="T1" s="235"/>
      <c r="U1" s="235"/>
      <c r="V1" s="235"/>
      <c r="W1" s="235"/>
      <c r="X1" s="235" t="s">
        <v>209</v>
      </c>
      <c r="Y1" s="235"/>
      <c r="Z1" s="235"/>
      <c r="AA1" s="235"/>
      <c r="AB1" s="235"/>
      <c r="AC1" s="97"/>
      <c r="AD1" s="98"/>
      <c r="AE1" s="437" t="s">
        <v>181</v>
      </c>
      <c r="AF1" s="437"/>
      <c r="AG1" s="99"/>
      <c r="AI1" s="97"/>
      <c r="AJ1" s="97"/>
      <c r="AK1" s="100" t="s">
        <v>60</v>
      </c>
      <c r="AL1" s="100" t="s">
        <v>61</v>
      </c>
      <c r="AM1" s="100"/>
      <c r="AN1" s="100"/>
    </row>
    <row r="2" spans="1:40" ht="8.25" customHeight="1" thickBot="1">
      <c r="A2" s="269"/>
      <c r="B2" s="270"/>
      <c r="C2" s="273"/>
      <c r="D2" s="273"/>
      <c r="E2" s="273"/>
      <c r="F2" s="273"/>
      <c r="G2" s="273"/>
      <c r="H2" s="236" t="s">
        <v>296</v>
      </c>
      <c r="I2" s="237" t="s">
        <v>223</v>
      </c>
      <c r="J2" s="237"/>
      <c r="K2" s="237"/>
      <c r="L2" s="237"/>
      <c r="M2" s="237"/>
      <c r="N2" s="237"/>
      <c r="O2" s="238" t="s">
        <v>297</v>
      </c>
      <c r="P2" s="241" t="s">
        <v>298</v>
      </c>
      <c r="Q2" s="251" t="s">
        <v>0</v>
      </c>
      <c r="R2" s="251" t="s">
        <v>1</v>
      </c>
      <c r="S2" s="244" t="s">
        <v>2</v>
      </c>
      <c r="T2" s="241" t="s">
        <v>298</v>
      </c>
      <c r="U2" s="251" t="s">
        <v>0</v>
      </c>
      <c r="V2" s="251" t="s">
        <v>1</v>
      </c>
      <c r="W2" s="244" t="s">
        <v>2</v>
      </c>
      <c r="X2" s="241" t="s">
        <v>298</v>
      </c>
      <c r="Y2" s="245" t="s">
        <v>296</v>
      </c>
      <c r="Z2" s="237" t="s">
        <v>299</v>
      </c>
      <c r="AA2" s="237" t="s">
        <v>300</v>
      </c>
      <c r="AB2" s="248" t="s">
        <v>301</v>
      </c>
      <c r="AC2" s="438" t="s">
        <v>3</v>
      </c>
      <c r="AD2" s="101"/>
      <c r="AE2" s="102"/>
      <c r="AF2" s="102"/>
      <c r="AG2" s="103"/>
      <c r="AI2" s="97"/>
      <c r="AJ2" s="97"/>
      <c r="AK2" s="100" t="s">
        <v>20</v>
      </c>
      <c r="AL2" s="100">
        <f>Setup!B13</f>
        <v>2000</v>
      </c>
      <c r="AM2" s="100"/>
      <c r="AN2" s="100"/>
    </row>
    <row r="3" spans="1:40" ht="8.25" customHeight="1" thickBot="1">
      <c r="A3" s="269"/>
      <c r="B3" s="270"/>
      <c r="C3" s="273"/>
      <c r="D3" s="273"/>
      <c r="E3" s="273"/>
      <c r="F3" s="273"/>
      <c r="G3" s="273"/>
      <c r="H3" s="236"/>
      <c r="I3" s="237"/>
      <c r="J3" s="237"/>
      <c r="K3" s="237"/>
      <c r="L3" s="237"/>
      <c r="M3" s="237"/>
      <c r="N3" s="237"/>
      <c r="O3" s="239"/>
      <c r="P3" s="242"/>
      <c r="Q3" s="251"/>
      <c r="R3" s="251"/>
      <c r="S3" s="244"/>
      <c r="T3" s="242"/>
      <c r="U3" s="251"/>
      <c r="V3" s="251"/>
      <c r="W3" s="244"/>
      <c r="X3" s="242"/>
      <c r="Y3" s="245"/>
      <c r="Z3" s="246"/>
      <c r="AA3" s="246"/>
      <c r="AB3" s="249"/>
      <c r="AC3" s="438"/>
      <c r="AD3" s="101"/>
      <c r="AE3" s="102"/>
      <c r="AF3" s="102"/>
      <c r="AG3" s="103"/>
      <c r="AI3" s="97"/>
      <c r="AJ3" s="234" t="s">
        <v>222</v>
      </c>
      <c r="AK3" s="100" t="s">
        <v>21</v>
      </c>
      <c r="AL3" s="100">
        <f>AL2*2</f>
        <v>4000</v>
      </c>
      <c r="AM3" s="100"/>
      <c r="AN3" s="100"/>
    </row>
    <row r="4" spans="1:40" ht="8.25" customHeight="1" thickBot="1">
      <c r="A4" s="269"/>
      <c r="B4" s="270"/>
      <c r="C4" s="273"/>
      <c r="D4" s="273"/>
      <c r="E4" s="273"/>
      <c r="F4" s="273"/>
      <c r="G4" s="273"/>
      <c r="H4" s="236"/>
      <c r="I4" s="237"/>
      <c r="J4" s="237"/>
      <c r="K4" s="237"/>
      <c r="L4" s="237"/>
      <c r="M4" s="237"/>
      <c r="N4" s="237"/>
      <c r="O4" s="240"/>
      <c r="P4" s="243"/>
      <c r="Q4" s="251"/>
      <c r="R4" s="251"/>
      <c r="S4" s="244"/>
      <c r="T4" s="243"/>
      <c r="U4" s="251"/>
      <c r="V4" s="251"/>
      <c r="W4" s="244"/>
      <c r="X4" s="243"/>
      <c r="Y4" s="245"/>
      <c r="Z4" s="247"/>
      <c r="AA4" s="247"/>
      <c r="AB4" s="250"/>
      <c r="AC4" s="438"/>
      <c r="AD4" s="101"/>
      <c r="AE4" s="102"/>
      <c r="AF4" s="102"/>
      <c r="AG4" s="103"/>
      <c r="AI4" s="97"/>
      <c r="AJ4" s="234"/>
      <c r="AK4" s="100" t="s">
        <v>22</v>
      </c>
      <c r="AL4" s="100">
        <f>AL2*3</f>
        <v>6000</v>
      </c>
      <c r="AM4" s="100"/>
      <c r="AN4" s="100"/>
    </row>
    <row r="5" spans="1:40" ht="12" customHeight="1" thickBot="1">
      <c r="A5" s="269"/>
      <c r="B5" s="270"/>
      <c r="C5" s="273"/>
      <c r="D5" s="273"/>
      <c r="E5" s="273"/>
      <c r="F5" s="273"/>
      <c r="G5" s="273"/>
      <c r="H5" s="199" t="str">
        <f ca="1">IF(INDIRECT($AK$1&amp;"!a8")="","",INDIRECT($AK$1&amp;"!a8"))</f>
        <v/>
      </c>
      <c r="I5" s="172" t="s">
        <v>4</v>
      </c>
      <c r="J5" s="252" t="str">
        <f ca="1">IF(H5="","",CONCATENATE(IF(INDIRECT($AK$1&amp;"!c8")="","",INDIRECT($AK$1&amp;"!c8")),", ",IF(INDIRECT($AK$1&amp;"!d8")="","",INDIRECT($AK$1&amp;"!d8"))))</f>
        <v/>
      </c>
      <c r="K5" s="253"/>
      <c r="L5" s="253"/>
      <c r="M5" s="253"/>
      <c r="N5" s="254"/>
      <c r="O5" s="203" t="str">
        <f ca="1">IF(INDIRECT($AK$1&amp;"!e8")="","",INDIRECT($AK$1&amp;"!e8"))</f>
        <v/>
      </c>
      <c r="P5" s="205"/>
      <c r="Q5" s="206"/>
      <c r="R5" s="206"/>
      <c r="S5" s="209" t="str">
        <f>IF(TRIM(P5)="","",1)</f>
        <v/>
      </c>
      <c r="T5" s="205"/>
      <c r="U5" s="206"/>
      <c r="V5" s="206"/>
      <c r="W5" s="209" t="str">
        <f>IF(TRIM(T5)="","",S25+1)</f>
        <v/>
      </c>
      <c r="X5" s="205"/>
      <c r="Y5" s="206"/>
      <c r="Z5" s="206"/>
      <c r="AA5" s="207"/>
      <c r="AB5" s="208"/>
      <c r="AC5" s="88">
        <v>1</v>
      </c>
      <c r="AD5" s="101"/>
      <c r="AE5" s="102"/>
      <c r="AF5" s="102"/>
      <c r="AG5" s="103"/>
      <c r="AI5" s="183">
        <f>IF(Z5="",0,VLOOKUP(Z5,Daten!$B$2:$C$11,2,FALSE))</f>
        <v>0</v>
      </c>
      <c r="AJ5" s="191">
        <f>X5+AI5*100</f>
        <v>0</v>
      </c>
      <c r="AK5" s="104" t="s">
        <v>23</v>
      </c>
      <c r="AL5" s="105">
        <f>AL4+Setup!D13*Setup!D14</f>
        <v>6000</v>
      </c>
      <c r="AM5" s="100"/>
      <c r="AN5" s="100"/>
    </row>
    <row r="6" spans="1:40" ht="12" customHeight="1" thickBot="1">
      <c r="A6" s="269"/>
      <c r="B6" s="270"/>
      <c r="C6" s="273"/>
      <c r="D6" s="273"/>
      <c r="E6" s="273"/>
      <c r="F6" s="273"/>
      <c r="G6" s="273"/>
      <c r="H6" s="199" t="str">
        <f ca="1">IF(INDIRECT($AK$1&amp;"!a9")="","",INDIRECT($AK$1&amp;"!a9"))</f>
        <v/>
      </c>
      <c r="I6" s="172" t="s">
        <v>1</v>
      </c>
      <c r="J6" s="252" t="str">
        <f ca="1">IF(H6="","",CONCATENATE(IF(INDIRECT($AK$1&amp;"!c9")="","",INDIRECT($AK$1&amp;"!c9")),", ",IF(INDIRECT($AK$1&amp;"!d9")="","",INDIRECT($AK$1&amp;"!d9"))))</f>
        <v/>
      </c>
      <c r="K6" s="253"/>
      <c r="L6" s="253"/>
      <c r="M6" s="253"/>
      <c r="N6" s="254"/>
      <c r="O6" s="203" t="str">
        <f ca="1">IF(INDIRECT($AK$1&amp;"!e9")="","",INDIRECT($AK$1&amp;"!e9"))</f>
        <v/>
      </c>
      <c r="P6" s="205"/>
      <c r="Q6" s="206"/>
      <c r="R6" s="206"/>
      <c r="S6" s="209" t="str">
        <f>IF(TRIM(P6)="","",S5+1)</f>
        <v/>
      </c>
      <c r="T6" s="205"/>
      <c r="U6" s="206"/>
      <c r="V6" s="206"/>
      <c r="W6" s="209" t="str">
        <f t="shared" ref="W6:W23" si="0">IF(TRIM(T6)="","",W5+1)</f>
        <v/>
      </c>
      <c r="X6" s="205"/>
      <c r="Y6" s="206"/>
      <c r="Z6" s="206"/>
      <c r="AA6" s="207"/>
      <c r="AB6" s="208"/>
      <c r="AC6" s="88">
        <v>2</v>
      </c>
      <c r="AD6" s="101"/>
      <c r="AE6" s="102"/>
      <c r="AF6" s="102"/>
      <c r="AG6" s="103"/>
      <c r="AI6" s="183">
        <f>IF(Z6="",0,VLOOKUP(Z6,Daten!$B$2:$C$11,2,FALSE))</f>
        <v>0</v>
      </c>
      <c r="AJ6" s="191">
        <f t="shared" ref="AJ6:AJ25" si="1">X6+AI6*100</f>
        <v>0</v>
      </c>
      <c r="AK6" s="104" t="s">
        <v>57</v>
      </c>
      <c r="AL6" s="105">
        <f>Setup!B14</f>
        <v>3</v>
      </c>
      <c r="AM6" s="100"/>
      <c r="AN6" s="100"/>
    </row>
    <row r="7" spans="1:40" ht="12" customHeight="1">
      <c r="A7" s="269"/>
      <c r="B7" s="270"/>
      <c r="C7" s="258" t="s">
        <v>303</v>
      </c>
      <c r="D7" s="259"/>
      <c r="E7" s="259"/>
      <c r="F7" s="260"/>
      <c r="G7" s="248" t="s">
        <v>302</v>
      </c>
      <c r="H7" s="200" t="str">
        <f ca="1">IF(INDIRECT($AK$1&amp;"!a10")="","",INDIRECT($AK$1&amp;"!a10"))</f>
        <v/>
      </c>
      <c r="I7" s="172" t="s">
        <v>0</v>
      </c>
      <c r="J7" s="219" t="str">
        <f ca="1">IF(H7="","",CONCATENATE(IF(INDIRECT($AK$1&amp;"!c10")="","",INDIRECT($AK$1&amp;"!c10")),", ",IF(INDIRECT($AK$1&amp;"!d10")="","",INDIRECT($AK$1&amp;"!d10"))))</f>
        <v/>
      </c>
      <c r="K7" s="192">
        <v>1</v>
      </c>
      <c r="L7" s="193">
        <v>2</v>
      </c>
      <c r="M7" s="193">
        <v>3</v>
      </c>
      <c r="N7" s="193" t="s">
        <v>213</v>
      </c>
      <c r="O7" s="203" t="str">
        <f ca="1">IF(INDIRECT($AK$1&amp;"!e10")="","",INDIRECT($AK$1&amp;"!e10"))</f>
        <v/>
      </c>
      <c r="P7" s="205"/>
      <c r="Q7" s="206"/>
      <c r="R7" s="206"/>
      <c r="S7" s="209" t="str">
        <f t="shared" ref="S7:S22" si="2">IF(TRIM(P7)="","",S6+1)</f>
        <v/>
      </c>
      <c r="T7" s="205"/>
      <c r="U7" s="206"/>
      <c r="V7" s="206"/>
      <c r="W7" s="209" t="str">
        <f t="shared" si="0"/>
        <v/>
      </c>
      <c r="X7" s="205"/>
      <c r="Y7" s="206"/>
      <c r="Z7" s="206"/>
      <c r="AA7" s="207"/>
      <c r="AB7" s="208"/>
      <c r="AC7" s="88">
        <v>3</v>
      </c>
      <c r="AD7" s="101"/>
      <c r="AE7" s="102"/>
      <c r="AF7" s="102"/>
      <c r="AG7" s="103"/>
      <c r="AI7" s="183">
        <f>IF(Z7="",0,VLOOKUP(Z7,Daten!$B$2:$C$11,2,FALSE))</f>
        <v>0</v>
      </c>
      <c r="AJ7" s="191">
        <f t="shared" si="1"/>
        <v>0</v>
      </c>
      <c r="AK7" s="100" t="s">
        <v>221</v>
      </c>
      <c r="AL7" s="100">
        <f>Setup!D14</f>
        <v>0</v>
      </c>
      <c r="AM7" s="100">
        <f>AL7+AL6</f>
        <v>3</v>
      </c>
      <c r="AN7" s="100"/>
    </row>
    <row r="8" spans="1:40" ht="12" customHeight="1" thickBot="1">
      <c r="A8" s="271"/>
      <c r="B8" s="272"/>
      <c r="C8" s="261"/>
      <c r="D8" s="262"/>
      <c r="E8" s="262"/>
      <c r="F8" s="263"/>
      <c r="G8" s="250"/>
      <c r="H8" s="200" t="str">
        <f ca="1">IF(INDIRECT($AK$1&amp;"!a11")="","",INDIRECT($AK$1&amp;"!a11"))</f>
        <v/>
      </c>
      <c r="I8" s="172" t="s">
        <v>0</v>
      </c>
      <c r="J8" s="219" t="str">
        <f ca="1">IF(H8="","",CONCATENATE(IF(INDIRECT($AK$1&amp;"!c11")="","",INDIRECT($AK$1&amp;"!c11")),", ",IF(INDIRECT($AK$1&amp;"!d11")="","",INDIRECT($AK$1&amp;"!d11"))))</f>
        <v/>
      </c>
      <c r="K8" s="194">
        <v>1</v>
      </c>
      <c r="L8" s="195">
        <v>2</v>
      </c>
      <c r="M8" s="195">
        <v>3</v>
      </c>
      <c r="N8" s="195" t="s">
        <v>213</v>
      </c>
      <c r="O8" s="203" t="str">
        <f ca="1">IF(INDIRECT($AK$1&amp;"!e11")="","",INDIRECT($AK$1&amp;"!e11"))</f>
        <v/>
      </c>
      <c r="P8" s="205"/>
      <c r="Q8" s="206"/>
      <c r="R8" s="206"/>
      <c r="S8" s="209" t="str">
        <f t="shared" si="2"/>
        <v/>
      </c>
      <c r="T8" s="205"/>
      <c r="U8" s="206"/>
      <c r="V8" s="206"/>
      <c r="W8" s="209" t="str">
        <f t="shared" si="0"/>
        <v/>
      </c>
      <c r="X8" s="205"/>
      <c r="Y8" s="206"/>
      <c r="Z8" s="206"/>
      <c r="AA8" s="207"/>
      <c r="AB8" s="208"/>
      <c r="AC8" s="88">
        <v>4</v>
      </c>
      <c r="AD8" s="101"/>
      <c r="AE8" s="102"/>
      <c r="AF8" s="102"/>
      <c r="AG8" s="103"/>
      <c r="AI8" s="183">
        <f>IF(Z8="",0,VLOOKUP(Z8,Daten!$B$2:$C$11,2,FALSE))</f>
        <v>0</v>
      </c>
      <c r="AJ8" s="191">
        <f t="shared" si="1"/>
        <v>0</v>
      </c>
      <c r="AK8" s="100" t="s">
        <v>62</v>
      </c>
      <c r="AL8" s="100">
        <f>IF(AL4=AL5,0,1)</f>
        <v>0</v>
      </c>
      <c r="AM8" s="100"/>
      <c r="AN8" s="100"/>
    </row>
    <row r="9" spans="1:40" ht="12" customHeight="1" thickBot="1">
      <c r="A9" s="264" t="s">
        <v>5</v>
      </c>
      <c r="B9" s="264"/>
      <c r="C9" s="265" t="str">
        <f ca="1">IF(INDIRECT($AK$1&amp;"!c1")="","",INDIRECT($AK$1&amp;"!c1")&amp;" "&amp;INDIRECT($AK$1&amp;"!e1"))</f>
        <v/>
      </c>
      <c r="D9" s="265"/>
      <c r="E9" s="265"/>
      <c r="F9" s="265"/>
      <c r="G9" s="266" t="str">
        <f ca="1">IF(C9="","",UPPER(SUBSTITUTE(INDIRECT(AK1&amp;"!c2")," ","")))</f>
        <v/>
      </c>
      <c r="H9" s="200" t="str">
        <f ca="1">IF(INDIRECT($AK$1&amp;"!a12")="","",INDIRECT($AK$1&amp;"!a12"))</f>
        <v/>
      </c>
      <c r="I9" s="173" t="s">
        <v>6</v>
      </c>
      <c r="J9" s="252" t="str">
        <f ca="1">IF(H9="","",CONCATENATE(IF(INDIRECT($AK$1&amp;"!c12")="","",INDIRECT($AK$1&amp;"!c12")),", ",IF(INDIRECT($AK$1&amp;"!d12")="","",INDIRECT($AK$1&amp;"!d12"))))</f>
        <v/>
      </c>
      <c r="K9" s="253" t="str">
        <f ca="1">IF(I9="","",CONCATENATE(IF(INDIRECT($AK$1&amp;"!c12")="","",INDIRECT($AK$1&amp;"!c12")),", ",IF(INDIRECT($AK$1&amp;"!d12")="","",INDIRECT($AK$1&amp;"!d12"))))</f>
        <v xml:space="preserve">, </v>
      </c>
      <c r="L9" s="253" t="str">
        <f ca="1">IF(J9="","",CONCATENATE(IF(INDIRECT($AK$1&amp;"!c12")="","",INDIRECT($AK$1&amp;"!c12")),", ",IF(INDIRECT($AK$1&amp;"!d12")="","",INDIRECT($AK$1&amp;"!d12"))))</f>
        <v/>
      </c>
      <c r="M9" s="253" t="str">
        <f ca="1">IF(K9="","",CONCATENATE(IF(INDIRECT($AK$1&amp;"!c12")="","",INDIRECT($AK$1&amp;"!c12")),", ",IF(INDIRECT($AK$1&amp;"!d12")="","",INDIRECT($AK$1&amp;"!d12"))))</f>
        <v xml:space="preserve">, </v>
      </c>
      <c r="N9" s="254" t="str">
        <f ca="1">IF(L9="","",CONCATENATE(IF(INDIRECT($AK$1&amp;"!c12")="","",INDIRECT($AK$1&amp;"!c12")),", ",IF(INDIRECT($AK$1&amp;"!d12")="","",INDIRECT($AK$1&amp;"!d12"))))</f>
        <v/>
      </c>
      <c r="O9" s="203" t="str">
        <f ca="1">IF(INDIRECT($AK$1&amp;"!e12")="","",INDIRECT($AK$1&amp;"!e12"))</f>
        <v/>
      </c>
      <c r="P9" s="205"/>
      <c r="Q9" s="206"/>
      <c r="R9" s="206"/>
      <c r="S9" s="209" t="str">
        <f t="shared" si="2"/>
        <v/>
      </c>
      <c r="T9" s="205"/>
      <c r="U9" s="206"/>
      <c r="V9" s="206"/>
      <c r="W9" s="209" t="str">
        <f t="shared" si="0"/>
        <v/>
      </c>
      <c r="X9" s="205"/>
      <c r="Y9" s="206"/>
      <c r="Z9" s="206"/>
      <c r="AA9" s="207"/>
      <c r="AB9" s="208"/>
      <c r="AC9" s="88">
        <v>5</v>
      </c>
      <c r="AD9" s="106"/>
      <c r="AE9" s="107"/>
      <c r="AF9" s="107"/>
      <c r="AG9" s="108"/>
      <c r="AI9" s="183">
        <f>IF(Z9="",0,VLOOKUP(Z9,Daten!$B$2:$C$11,2,FALSE))</f>
        <v>0</v>
      </c>
      <c r="AJ9" s="191">
        <f t="shared" si="1"/>
        <v>0</v>
      </c>
      <c r="AK9" s="100" t="s">
        <v>63</v>
      </c>
      <c r="AL9" s="100" t="str">
        <f>IF(MAX(P5:P26)&gt;$AL$4,"WAHR","FALSCH")</f>
        <v>FALSCH</v>
      </c>
      <c r="AM9" s="100">
        <f>_xlfn.IFNA(MATCH("WAHR",AL9:AL16,0),0)</f>
        <v>0</v>
      </c>
      <c r="AN9" s="100"/>
    </row>
    <row r="10" spans="1:40" ht="12" customHeight="1">
      <c r="A10" s="264"/>
      <c r="B10" s="264"/>
      <c r="C10" s="265"/>
      <c r="D10" s="265"/>
      <c r="E10" s="265"/>
      <c r="F10" s="265"/>
      <c r="G10" s="266"/>
      <c r="H10" s="199" t="str">
        <f ca="1">IF(INDIRECT($AK$1&amp;"!a13")="","",INDIRECT($AK$1&amp;"!a13"))</f>
        <v/>
      </c>
      <c r="I10" s="173" t="s">
        <v>6</v>
      </c>
      <c r="J10" s="252" t="str">
        <f ca="1">IF(H10="","",CONCATENATE(IF(INDIRECT($AK$1&amp;"!c13")="","",INDIRECT($AK$1&amp;"!c13")),", ",IF(INDIRECT($AK$1&amp;"!d13")="","",INDIRECT($AK$1&amp;"!d13"))))</f>
        <v/>
      </c>
      <c r="K10" s="253" t="str">
        <f ca="1">IF(I10="","",CONCATENATE(IF(INDIRECT($AK$1&amp;"!c13")="","",INDIRECT($AK$1&amp;"!c13")),", ",IF(INDIRECT($AK$1&amp;"!d13")="","",INDIRECT($AK$1&amp;"!d13"))))</f>
        <v xml:space="preserve">, </v>
      </c>
      <c r="L10" s="253" t="str">
        <f ca="1">IF(J10="","",CONCATENATE(IF(INDIRECT($AK$1&amp;"!c13")="","",INDIRECT($AK$1&amp;"!c13")),", ",IF(INDIRECT($AK$1&amp;"!d13")="","",INDIRECT($AK$1&amp;"!d13"))))</f>
        <v/>
      </c>
      <c r="M10" s="253" t="str">
        <f ca="1">IF(K10="","",CONCATENATE(IF(INDIRECT($AK$1&amp;"!c13")="","",INDIRECT($AK$1&amp;"!c13")),", ",IF(INDIRECT($AK$1&amp;"!d13")="","",INDIRECT($AK$1&amp;"!d13"))))</f>
        <v xml:space="preserve">, </v>
      </c>
      <c r="N10" s="254" t="str">
        <f ca="1">IF(L10="","",CONCATENATE(IF(INDIRECT($AK$1&amp;"!c13")="","",INDIRECT($AK$1&amp;"!c13")),", ",IF(INDIRECT($AK$1&amp;"!d13")="","",INDIRECT($AK$1&amp;"!d13"))))</f>
        <v/>
      </c>
      <c r="O10" s="203" t="str">
        <f ca="1">IF(INDIRECT($AK$1&amp;"!e13")="","",INDIRECT($AK$1&amp;"!e13"))</f>
        <v/>
      </c>
      <c r="P10" s="205"/>
      <c r="Q10" s="206"/>
      <c r="R10" s="206"/>
      <c r="S10" s="209" t="str">
        <f t="shared" si="2"/>
        <v/>
      </c>
      <c r="T10" s="205"/>
      <c r="U10" s="206"/>
      <c r="V10" s="206"/>
      <c r="W10" s="209" t="str">
        <f t="shared" si="0"/>
        <v/>
      </c>
      <c r="X10" s="205"/>
      <c r="Y10" s="206"/>
      <c r="Z10" s="206"/>
      <c r="AA10" s="207"/>
      <c r="AB10" s="208"/>
      <c r="AC10" s="88">
        <v>6</v>
      </c>
      <c r="AI10" s="183">
        <f>IF(Z10="",0,VLOOKUP(Z10,Daten!$B$2:$C$11,2,FALSE))</f>
        <v>0</v>
      </c>
      <c r="AJ10" s="191">
        <f t="shared" si="1"/>
        <v>0</v>
      </c>
      <c r="AK10" s="100" t="s">
        <v>64</v>
      </c>
      <c r="AL10" s="100" t="str">
        <f>IF(MAX(T5:T24)&gt;$AL$4,"WAHR","FALSCH")</f>
        <v>FALSCH</v>
      </c>
      <c r="AM10" s="100"/>
      <c r="AN10" s="100"/>
    </row>
    <row r="11" spans="1:40" ht="12" customHeight="1" thickBot="1">
      <c r="A11" s="279" t="s">
        <v>7</v>
      </c>
      <c r="B11" s="279"/>
      <c r="C11" s="280" t="str">
        <f ca="1">IF(INDIRECT($AL$1&amp;"!c1")="","",INDIRECT($AL$1&amp;"!c1")&amp;" "&amp;INDIRECT($AL$1&amp;"!e1"))</f>
        <v/>
      </c>
      <c r="D11" s="280"/>
      <c r="E11" s="280"/>
      <c r="F11" s="280"/>
      <c r="G11" s="281" t="str">
        <f ca="1">IF(C11="","",UPPER(SUBSTITUTE(INDIRECT(AL1&amp;"!c2")," ","")))</f>
        <v/>
      </c>
      <c r="H11" s="199" t="str">
        <f ca="1">IF(INDIRECT($AK$1&amp;"!a14")="","",INDIRECT($AK$1&amp;"!a14"))</f>
        <v/>
      </c>
      <c r="I11" s="173" t="s">
        <v>6</v>
      </c>
      <c r="J11" s="252" t="str">
        <f ca="1">IF(H11="","",CONCATENATE(IF(INDIRECT($AK$1&amp;"!c14")="","",INDIRECT($AK$1&amp;"!c14")),", ",IF(INDIRECT($AK$1&amp;"!d14")="","",INDIRECT($AK$1&amp;"!d14"))))</f>
        <v/>
      </c>
      <c r="K11" s="253" t="str">
        <f ca="1">IF(I11="","",CONCATENATE(IF(INDIRECT($AK$1&amp;"!c14")="","",INDIRECT($AK$1&amp;"!c14")),", ",IF(INDIRECT($AK$1&amp;"!d14")="","",INDIRECT($AK$1&amp;"!d14"))))</f>
        <v xml:space="preserve">, </v>
      </c>
      <c r="L11" s="253" t="str">
        <f ca="1">IF(J11="","",CONCATENATE(IF(INDIRECT($AK$1&amp;"!c14")="","",INDIRECT($AK$1&amp;"!c14")),", ",IF(INDIRECT($AK$1&amp;"!d14")="","",INDIRECT($AK$1&amp;"!d14"))))</f>
        <v/>
      </c>
      <c r="M11" s="253" t="str">
        <f ca="1">IF(K11="","",CONCATENATE(IF(INDIRECT($AK$1&amp;"!c14")="","",INDIRECT($AK$1&amp;"!c14")),", ",IF(INDIRECT($AK$1&amp;"!d14")="","",INDIRECT($AK$1&amp;"!d14"))))</f>
        <v xml:space="preserve">, </v>
      </c>
      <c r="N11" s="254" t="str">
        <f ca="1">IF(L11="","",CONCATENATE(IF(INDIRECT($AK$1&amp;"!c14")="","",INDIRECT($AK$1&amp;"!c14")),", ",IF(INDIRECT($AK$1&amp;"!d14")="","",INDIRECT($AK$1&amp;"!d14"))))</f>
        <v/>
      </c>
      <c r="O11" s="203" t="str">
        <f ca="1">IF(INDIRECT($AK$1&amp;"!e14")="","",INDIRECT($AK$1&amp;"!e14"))</f>
        <v/>
      </c>
      <c r="P11" s="205"/>
      <c r="Q11" s="206"/>
      <c r="R11" s="206"/>
      <c r="S11" s="209" t="str">
        <f t="shared" si="2"/>
        <v/>
      </c>
      <c r="T11" s="205"/>
      <c r="U11" s="206"/>
      <c r="V11" s="206"/>
      <c r="W11" s="209" t="str">
        <f t="shared" si="0"/>
        <v/>
      </c>
      <c r="X11" s="205"/>
      <c r="Y11" s="206"/>
      <c r="Z11" s="206"/>
      <c r="AA11" s="207"/>
      <c r="AB11" s="208"/>
      <c r="AC11" s="88">
        <v>7</v>
      </c>
      <c r="AI11" s="183">
        <f>IF(Z11="",0,VLOOKUP(Z11,Daten!$B$2:$C$11,2,FALSE))</f>
        <v>0</v>
      </c>
      <c r="AJ11" s="191">
        <f t="shared" si="1"/>
        <v>0</v>
      </c>
      <c r="AK11" s="100" t="s">
        <v>68</v>
      </c>
      <c r="AL11" s="100" t="str">
        <f>IF(MAX(X5:X26)&gt;$AL$4,"WAHR","FALSCH")</f>
        <v>FALSCH</v>
      </c>
      <c r="AM11" s="100"/>
      <c r="AN11" s="100"/>
    </row>
    <row r="12" spans="1:40" ht="12" customHeight="1" thickBot="1">
      <c r="A12" s="279"/>
      <c r="B12" s="279"/>
      <c r="C12" s="280"/>
      <c r="D12" s="280"/>
      <c r="E12" s="280"/>
      <c r="F12" s="280"/>
      <c r="G12" s="281"/>
      <c r="H12" s="199" t="str">
        <f ca="1">IF(INDIRECT($AK$1&amp;"!a15")="","",INDIRECT($AK$1&amp;"!a15"))</f>
        <v/>
      </c>
      <c r="I12" s="173" t="s">
        <v>6</v>
      </c>
      <c r="J12" s="252" t="str">
        <f ca="1">IF(H12="","",CONCATENATE(IF(INDIRECT($AK$1&amp;"!c15")="","",INDIRECT($AK$1&amp;"!c15")),", ",IF(INDIRECT($AK$1&amp;"!d15")="","",INDIRECT($AK$1&amp;"!d15"))))</f>
        <v/>
      </c>
      <c r="K12" s="253" t="str">
        <f ca="1">IF(I12="","",CONCATENATE(IF(INDIRECT($AK$1&amp;"!c15")="","",INDIRECT($AK$1&amp;"!c15")),", ",IF(INDIRECT($AK$1&amp;"!d15")="","",INDIRECT($AK$1&amp;"!d15"))))</f>
        <v xml:space="preserve">, </v>
      </c>
      <c r="L12" s="253" t="str">
        <f ca="1">IF(J12="","",CONCATENATE(IF(INDIRECT($AK$1&amp;"!c15")="","",INDIRECT($AK$1&amp;"!c15")),", ",IF(INDIRECT($AK$1&amp;"!d15")="","",INDIRECT($AK$1&amp;"!d15"))))</f>
        <v/>
      </c>
      <c r="M12" s="253" t="str">
        <f ca="1">IF(K12="","",CONCATENATE(IF(INDIRECT($AK$1&amp;"!c15")="","",INDIRECT($AK$1&amp;"!c15")),", ",IF(INDIRECT($AK$1&amp;"!d15")="","",INDIRECT($AK$1&amp;"!d15"))))</f>
        <v xml:space="preserve">, </v>
      </c>
      <c r="N12" s="254" t="str">
        <f ca="1">IF(L12="","",CONCATENATE(IF(INDIRECT($AK$1&amp;"!c15")="","",INDIRECT($AK$1&amp;"!c15")),", ",IF(INDIRECT($AK$1&amp;"!d15")="","",INDIRECT($AK$1&amp;"!d15"))))</f>
        <v/>
      </c>
      <c r="O12" s="203" t="str">
        <f ca="1">IF(INDIRECT($AK$1&amp;"!e15")="","",INDIRECT($AK$1&amp;"!e15"))</f>
        <v/>
      </c>
      <c r="P12" s="205"/>
      <c r="Q12" s="206"/>
      <c r="R12" s="206"/>
      <c r="S12" s="209" t="str">
        <f t="shared" si="2"/>
        <v/>
      </c>
      <c r="T12" s="205"/>
      <c r="U12" s="206"/>
      <c r="V12" s="206"/>
      <c r="W12" s="209" t="str">
        <f t="shared" si="0"/>
        <v/>
      </c>
      <c r="X12" s="205"/>
      <c r="Y12" s="206"/>
      <c r="Z12" s="206"/>
      <c r="AA12" s="207"/>
      <c r="AB12" s="208"/>
      <c r="AC12" s="88">
        <v>8</v>
      </c>
      <c r="AI12" s="183">
        <f>IF(Z12="",0,VLOOKUP(Z12,Daten!$B$2:$C$11,2,FALSE))</f>
        <v>0</v>
      </c>
      <c r="AJ12" s="191">
        <f t="shared" si="1"/>
        <v>0</v>
      </c>
      <c r="AK12" s="100" t="s">
        <v>69</v>
      </c>
      <c r="AL12" s="100" t="str">
        <f>IF(MAX(AA5:AA26)&gt;$AL$4,"WAHR","FALSCH")</f>
        <v>FALSCH</v>
      </c>
      <c r="AM12" s="100"/>
      <c r="AN12" s="100"/>
    </row>
    <row r="13" spans="1:40" ht="12" customHeight="1" thickBot="1">
      <c r="A13" s="282" t="s">
        <v>279</v>
      </c>
      <c r="B13" s="284" t="str">
        <f>IF(Setup!$B$3="","",Setup!$B$3)</f>
        <v>Düsseldorf</v>
      </c>
      <c r="C13" s="285"/>
      <c r="D13" s="286"/>
      <c r="E13" s="290" t="s">
        <v>278</v>
      </c>
      <c r="F13" s="292" t="str">
        <f>IF(Setup!$B$4="","",Setup!$B$4)</f>
        <v/>
      </c>
      <c r="G13" s="292"/>
      <c r="H13" s="199" t="str">
        <f ca="1">IF(INDIRECT($AK$1&amp;"!a16")="","",INDIRECT($AK$1&amp;"!a16"))</f>
        <v/>
      </c>
      <c r="I13" s="173" t="s">
        <v>6</v>
      </c>
      <c r="J13" s="252" t="str">
        <f ca="1">IF(H13="","",CONCATENATE(IF(INDIRECT($AK$1&amp;"!c16")="","",INDIRECT($AK$1&amp;"!c16")),", ",IF(INDIRECT($AK$1&amp;"!d16")="","",INDIRECT($AK$1&amp;"!d16"))))</f>
        <v/>
      </c>
      <c r="K13" s="253" t="str">
        <f ca="1">IF(I13="","",CONCATENATE(IF(INDIRECT($AK$1&amp;"!c16")="","",INDIRECT($AK$1&amp;"!c16")),", ",IF(INDIRECT($AK$1&amp;"!d16")="","",INDIRECT($AK$1&amp;"!d16"))))</f>
        <v xml:space="preserve">, </v>
      </c>
      <c r="L13" s="253" t="str">
        <f ca="1">IF(J13="","",CONCATENATE(IF(INDIRECT($AK$1&amp;"!c16")="","",INDIRECT($AK$1&amp;"!c16")),", ",IF(INDIRECT($AK$1&amp;"!d16")="","",INDIRECT($AK$1&amp;"!d16"))))</f>
        <v/>
      </c>
      <c r="M13" s="253" t="str">
        <f ca="1">IF(K13="","",CONCATENATE(IF(INDIRECT($AK$1&amp;"!c16")="","",INDIRECT($AK$1&amp;"!c16")),", ",IF(INDIRECT($AK$1&amp;"!d16")="","",INDIRECT($AK$1&amp;"!d16"))))</f>
        <v xml:space="preserve">, </v>
      </c>
      <c r="N13" s="254" t="str">
        <f ca="1">IF(L13="","",CONCATENATE(IF(INDIRECT($AK$1&amp;"!c16")="","",INDIRECT($AK$1&amp;"!c16")),", ",IF(INDIRECT($AK$1&amp;"!d16")="","",INDIRECT($AK$1&amp;"!d16"))))</f>
        <v/>
      </c>
      <c r="O13" s="203" t="str">
        <f ca="1">IF(INDIRECT($AK$1&amp;"!e16")="","",INDIRECT($AK$1&amp;"!e16"))</f>
        <v/>
      </c>
      <c r="P13" s="205"/>
      <c r="Q13" s="206"/>
      <c r="R13" s="206"/>
      <c r="S13" s="209" t="str">
        <f t="shared" si="2"/>
        <v/>
      </c>
      <c r="T13" s="205"/>
      <c r="U13" s="206"/>
      <c r="V13" s="206"/>
      <c r="W13" s="209" t="str">
        <f t="shared" si="0"/>
        <v/>
      </c>
      <c r="X13" s="205"/>
      <c r="Y13" s="206"/>
      <c r="Z13" s="206"/>
      <c r="AA13" s="207"/>
      <c r="AB13" s="208"/>
      <c r="AC13" s="88">
        <v>9</v>
      </c>
      <c r="AD13" s="98"/>
      <c r="AE13" s="437" t="s">
        <v>127</v>
      </c>
      <c r="AF13" s="437"/>
      <c r="AG13" s="99"/>
      <c r="AI13" s="183">
        <f>IF(Z13="",0,VLOOKUP(Z13,Daten!$B$2:$C$11,2,FALSE))</f>
        <v>0</v>
      </c>
      <c r="AJ13" s="191">
        <f t="shared" si="1"/>
        <v>0</v>
      </c>
      <c r="AK13" s="100" t="s">
        <v>65</v>
      </c>
      <c r="AL13" s="100" t="str">
        <f>IF(MAX(P34:P55)&gt;$AL$4,"WAHR","FALSCH")</f>
        <v>FALSCH</v>
      </c>
      <c r="AM13" s="100"/>
      <c r="AN13" s="100"/>
    </row>
    <row r="14" spans="1:40" ht="12" customHeight="1">
      <c r="A14" s="283"/>
      <c r="B14" s="287"/>
      <c r="C14" s="288"/>
      <c r="D14" s="289"/>
      <c r="E14" s="291"/>
      <c r="F14" s="293"/>
      <c r="G14" s="293"/>
      <c r="H14" s="199" t="str">
        <f ca="1">IF(INDIRECT($AK$1&amp;"!a17")="","",INDIRECT($AK$1&amp;"!a17"))</f>
        <v/>
      </c>
      <c r="I14" s="173" t="s">
        <v>6</v>
      </c>
      <c r="J14" s="252" t="str">
        <f ca="1">IF(H14="","",CONCATENATE(IF(INDIRECT($AK$1&amp;"!c17")="","",INDIRECT($AK$1&amp;"!c17")),", ",IF(INDIRECT($AK$1&amp;"!d17")="","",INDIRECT($AK$1&amp;"!d17"))))</f>
        <v/>
      </c>
      <c r="K14" s="253" t="str">
        <f ca="1">IF(I14="","",CONCATENATE(IF(INDIRECT($AK$1&amp;"!c17")="","",INDIRECT($AK$1&amp;"!c17")),", ",IF(INDIRECT($AK$1&amp;"!d17")="","",INDIRECT($AK$1&amp;"!d17"))))</f>
        <v xml:space="preserve">, </v>
      </c>
      <c r="L14" s="253" t="str">
        <f ca="1">IF(J14="","",CONCATENATE(IF(INDIRECT($AK$1&amp;"!c17")="","",INDIRECT($AK$1&amp;"!c17")),", ",IF(INDIRECT($AK$1&amp;"!d17")="","",INDIRECT($AK$1&amp;"!d17"))))</f>
        <v/>
      </c>
      <c r="M14" s="253" t="str">
        <f ca="1">IF(K14="","",CONCATENATE(IF(INDIRECT($AK$1&amp;"!c17")="","",INDIRECT($AK$1&amp;"!c17")),", ",IF(INDIRECT($AK$1&amp;"!d17")="","",INDIRECT($AK$1&amp;"!d17"))))</f>
        <v xml:space="preserve">, </v>
      </c>
      <c r="N14" s="254" t="str">
        <f ca="1">IF(L14="","",CONCATENATE(IF(INDIRECT($AK$1&amp;"!c17")="","",INDIRECT($AK$1&amp;"!c17")),", ",IF(INDIRECT($AK$1&amp;"!d17")="","",INDIRECT($AK$1&amp;"!d17"))))</f>
        <v/>
      </c>
      <c r="O14" s="203" t="str">
        <f ca="1">IF(INDIRECT($AK$1&amp;"!e17")="","",INDIRECT($AK$1&amp;"!e17"))</f>
        <v/>
      </c>
      <c r="P14" s="205"/>
      <c r="Q14" s="206"/>
      <c r="R14" s="206"/>
      <c r="S14" s="209" t="str">
        <f t="shared" si="2"/>
        <v/>
      </c>
      <c r="T14" s="205"/>
      <c r="U14" s="206"/>
      <c r="V14" s="206"/>
      <c r="W14" s="209" t="str">
        <f t="shared" si="0"/>
        <v/>
      </c>
      <c r="X14" s="205"/>
      <c r="Y14" s="206"/>
      <c r="Z14" s="206"/>
      <c r="AA14" s="207"/>
      <c r="AB14" s="208"/>
      <c r="AC14" s="88">
        <v>10</v>
      </c>
      <c r="AD14" s="101"/>
      <c r="AE14" s="102"/>
      <c r="AF14" s="102"/>
      <c r="AG14" s="103"/>
      <c r="AI14" s="183">
        <f>IF(Z14="",0,VLOOKUP(Z14,Daten!$B$2:$C$11,2,FALSE))</f>
        <v>0</v>
      </c>
      <c r="AJ14" s="191">
        <f t="shared" si="1"/>
        <v>0</v>
      </c>
      <c r="AK14" s="100" t="s">
        <v>66</v>
      </c>
      <c r="AL14" s="100" t="str">
        <f>IF(MAX(T34:T53)&gt;$AL$4,"WAHR","FALSCH")</f>
        <v>FALSCH</v>
      </c>
      <c r="AM14" s="100"/>
      <c r="AN14" s="100"/>
    </row>
    <row r="15" spans="1:40" ht="12" customHeight="1" thickBot="1">
      <c r="A15" s="298" t="s">
        <v>280</v>
      </c>
      <c r="B15" s="299" t="str">
        <f>IF(Setup!$B$5="","",Setup!$B$5)</f>
        <v/>
      </c>
      <c r="C15" s="300" t="s">
        <v>281</v>
      </c>
      <c r="D15" s="301" t="str">
        <f>IF(Setup!$B$6="","",Setup!$B$6)</f>
        <v/>
      </c>
      <c r="E15" s="302" t="s">
        <v>277</v>
      </c>
      <c r="F15" s="304" t="str">
        <f>IF(Setup!$B$7="","",Setup!$B$7)</f>
        <v/>
      </c>
      <c r="G15" s="305"/>
      <c r="H15" s="199" t="str">
        <f ca="1">IF(INDIRECT($AK$1&amp;"!a18")="","",INDIRECT($AK$1&amp;"!a18"))</f>
        <v/>
      </c>
      <c r="I15" s="173" t="s">
        <v>6</v>
      </c>
      <c r="J15" s="252" t="str">
        <f ca="1">IF(H15="","",CONCATENATE(IF(INDIRECT($AK$1&amp;"!c18")="","",INDIRECT($AK$1&amp;"!c18")),", ",IF(INDIRECT($AK$1&amp;"!d18")="","",INDIRECT($AK$1&amp;"!d18"))))</f>
        <v/>
      </c>
      <c r="K15" s="253" t="str">
        <f ca="1">IF(I15="","",CONCATENATE(IF(INDIRECT($AK$1&amp;"!c18")="","",INDIRECT($AK$1&amp;"!c18")),", ",IF(INDIRECT($AK$1&amp;"!d18")="","",INDIRECT($AK$1&amp;"!d18"))))</f>
        <v xml:space="preserve">, </v>
      </c>
      <c r="L15" s="253" t="str">
        <f ca="1">IF(J15="","",CONCATENATE(IF(INDIRECT($AK$1&amp;"!c18")="","",INDIRECT($AK$1&amp;"!c18")),", ",IF(INDIRECT($AK$1&amp;"!d18")="","",INDIRECT($AK$1&amp;"!d18"))))</f>
        <v/>
      </c>
      <c r="M15" s="253" t="str">
        <f ca="1">IF(K15="","",CONCATENATE(IF(INDIRECT($AK$1&amp;"!c18")="","",INDIRECT($AK$1&amp;"!c18")),", ",IF(INDIRECT($AK$1&amp;"!d18")="","",INDIRECT($AK$1&amp;"!d18"))))</f>
        <v xml:space="preserve">, </v>
      </c>
      <c r="N15" s="254" t="str">
        <f ca="1">IF(L15="","",CONCATENATE(IF(INDIRECT($AK$1&amp;"!c18")="","",INDIRECT($AK$1&amp;"!c18")),", ",IF(INDIRECT($AK$1&amp;"!d18")="","",INDIRECT($AK$1&amp;"!d18"))))</f>
        <v/>
      </c>
      <c r="O15" s="203" t="str">
        <f ca="1">IF(INDIRECT($AK$1&amp;"!e18")="","",INDIRECT($AK$1&amp;"!e18"))</f>
        <v/>
      </c>
      <c r="P15" s="205"/>
      <c r="Q15" s="206"/>
      <c r="R15" s="206"/>
      <c r="S15" s="209" t="str">
        <f t="shared" si="2"/>
        <v/>
      </c>
      <c r="T15" s="205"/>
      <c r="U15" s="206"/>
      <c r="V15" s="206"/>
      <c r="W15" s="209" t="str">
        <f t="shared" si="0"/>
        <v/>
      </c>
      <c r="X15" s="205"/>
      <c r="Y15" s="206"/>
      <c r="Z15" s="206"/>
      <c r="AA15" s="207"/>
      <c r="AB15" s="208"/>
      <c r="AC15" s="88">
        <v>11</v>
      </c>
      <c r="AD15" s="101"/>
      <c r="AE15" s="102"/>
      <c r="AF15" s="102"/>
      <c r="AG15" s="103"/>
      <c r="AI15" s="183">
        <f>IF(Z15="",0,VLOOKUP(Z15,Daten!$B$2:$C$11,2,FALSE))</f>
        <v>0</v>
      </c>
      <c r="AJ15" s="191">
        <f t="shared" si="1"/>
        <v>0</v>
      </c>
      <c r="AK15" s="100" t="s">
        <v>67</v>
      </c>
      <c r="AL15" s="100" t="str">
        <f>IF(MAX(X34:X55)&gt;$AL$4,"WAHR","FALSCH")</f>
        <v>FALSCH</v>
      </c>
      <c r="AM15" s="100"/>
      <c r="AN15" s="100"/>
    </row>
    <row r="16" spans="1:40" ht="12" customHeight="1">
      <c r="A16" s="243"/>
      <c r="B16" s="299"/>
      <c r="C16" s="247"/>
      <c r="D16" s="301"/>
      <c r="E16" s="303"/>
      <c r="F16" s="306"/>
      <c r="G16" s="307"/>
      <c r="H16" s="201" t="str">
        <f ca="1">IF(INDIRECT($AK$1&amp;"!a19")="","",INDIRECT($AK$1&amp;"!a19"))</f>
        <v/>
      </c>
      <c r="I16" s="173" t="s">
        <v>6</v>
      </c>
      <c r="J16" s="252" t="str">
        <f ca="1">IF(H16="","",CONCATENATE(IF(INDIRECT($AK$1&amp;"!c19")="","",INDIRECT($AK$1&amp;"!c19")),", ",IF(INDIRECT($AK$1&amp;"!d19")="","",INDIRECT($AK$1&amp;"!d19"))))</f>
        <v/>
      </c>
      <c r="K16" s="253" t="str">
        <f ca="1">IF(I16="","",CONCATENATE(IF(INDIRECT($AK$1&amp;"!c19")="","",INDIRECT($AK$1&amp;"!c19")),", ",IF(INDIRECT($AK$1&amp;"!d19")="","",INDIRECT($AK$1&amp;"!d19"))))</f>
        <v xml:space="preserve">, </v>
      </c>
      <c r="L16" s="253" t="str">
        <f ca="1">IF(J16="","",CONCATENATE(IF(INDIRECT($AK$1&amp;"!c19")="","",INDIRECT($AK$1&amp;"!c19")),", ",IF(INDIRECT($AK$1&amp;"!d19")="","",INDIRECT($AK$1&amp;"!d19"))))</f>
        <v/>
      </c>
      <c r="M16" s="253" t="str">
        <f ca="1">IF(K16="","",CONCATENATE(IF(INDIRECT($AK$1&amp;"!c19")="","",INDIRECT($AK$1&amp;"!c19")),", ",IF(INDIRECT($AK$1&amp;"!d19")="","",INDIRECT($AK$1&amp;"!d19"))))</f>
        <v xml:space="preserve">, </v>
      </c>
      <c r="N16" s="254" t="str">
        <f ca="1">IF(L16="","",CONCATENATE(IF(INDIRECT($AK$1&amp;"!c19")="","",INDIRECT($AK$1&amp;"!c19")),", ",IF(INDIRECT($AK$1&amp;"!d19")="","",INDIRECT($AK$1&amp;"!d19"))))</f>
        <v/>
      </c>
      <c r="O16" s="203" t="str">
        <f ca="1">IF(INDIRECT($AK$1&amp;"!e19")="","",INDIRECT($AK$1&amp;"!e19"))</f>
        <v/>
      </c>
      <c r="P16" s="205"/>
      <c r="Q16" s="206"/>
      <c r="R16" s="206"/>
      <c r="S16" s="209" t="str">
        <f t="shared" si="2"/>
        <v/>
      </c>
      <c r="T16" s="205"/>
      <c r="U16" s="206"/>
      <c r="V16" s="206"/>
      <c r="W16" s="209" t="str">
        <f t="shared" si="0"/>
        <v/>
      </c>
      <c r="X16" s="205"/>
      <c r="Y16" s="206"/>
      <c r="Z16" s="206"/>
      <c r="AA16" s="207"/>
      <c r="AB16" s="208"/>
      <c r="AC16" s="88">
        <v>12</v>
      </c>
      <c r="AD16" s="101"/>
      <c r="AE16" s="102"/>
      <c r="AF16" s="102"/>
      <c r="AG16" s="103"/>
      <c r="AI16" s="183">
        <f>IF(Z16="",0,VLOOKUP(Z16,Daten!$B$2:$C$11,2,FALSE))</f>
        <v>0</v>
      </c>
      <c r="AJ16" s="191">
        <f t="shared" si="1"/>
        <v>0</v>
      </c>
      <c r="AK16" s="100" t="s">
        <v>70</v>
      </c>
      <c r="AL16" s="100" t="str">
        <f>IF(MAX(AA34:AA55)&gt;$AL$4,"WAHR","FALSCH")</f>
        <v>FALSCH</v>
      </c>
      <c r="AM16" s="100"/>
      <c r="AN16" s="100"/>
    </row>
    <row r="17" spans="1:40" ht="12" customHeight="1">
      <c r="A17" s="294" t="s">
        <v>204</v>
      </c>
      <c r="B17" s="295"/>
      <c r="C17" s="296"/>
      <c r="D17" s="174" t="str">
        <f>IF(Setup!$B$8="Meisterschaft","X","")</f>
        <v>X</v>
      </c>
      <c r="E17" s="297" t="s">
        <v>200</v>
      </c>
      <c r="F17" s="296"/>
      <c r="G17" s="175" t="str">
        <f>IF(Setup!$B$8="Pokal","X","")</f>
        <v/>
      </c>
      <c r="H17" s="201" t="str">
        <f ca="1">IF(INDIRECT($AK$1&amp;"!a20")="","",INDIRECT($AK$1&amp;"!a20"))</f>
        <v/>
      </c>
      <c r="I17" s="173" t="s">
        <v>6</v>
      </c>
      <c r="J17" s="252" t="str">
        <f ca="1">IF(H17="","",CONCATENATE(IF(INDIRECT($AK$1&amp;"!c20")="","",INDIRECT($AK$1&amp;"!c20")),", ",IF(INDIRECT($AK$1&amp;"!d20")="","",INDIRECT($AK$1&amp;"!d20"))))</f>
        <v/>
      </c>
      <c r="K17" s="253" t="str">
        <f ca="1">IF(I17="","",CONCATENATE(IF(INDIRECT($AK$1&amp;"!c20")="","",INDIRECT($AK$1&amp;"!c20")),", ",IF(INDIRECT($AK$1&amp;"!d20")="","",INDIRECT($AK$1&amp;"!d20"))))</f>
        <v xml:space="preserve">, </v>
      </c>
      <c r="L17" s="253" t="str">
        <f ca="1">IF(J17="","",CONCATENATE(IF(INDIRECT($AK$1&amp;"!c20")="","",INDIRECT($AK$1&amp;"!c20")),", ",IF(INDIRECT($AK$1&amp;"!d20")="","",INDIRECT($AK$1&amp;"!d20"))))</f>
        <v/>
      </c>
      <c r="M17" s="253" t="str">
        <f ca="1">IF(K17="","",CONCATENATE(IF(INDIRECT($AK$1&amp;"!c20")="","",INDIRECT($AK$1&amp;"!c20")),", ",IF(INDIRECT($AK$1&amp;"!d20")="","",INDIRECT($AK$1&amp;"!d20"))))</f>
        <v xml:space="preserve">, </v>
      </c>
      <c r="N17" s="254" t="str">
        <f ca="1">IF(L17="","",CONCATENATE(IF(INDIRECT($AK$1&amp;"!c20")="","",INDIRECT($AK$1&amp;"!c20")),", ",IF(INDIRECT($AK$1&amp;"!d20")="","",INDIRECT($AK$1&amp;"!d20"))))</f>
        <v/>
      </c>
      <c r="O17" s="203" t="str">
        <f ca="1">IF(INDIRECT($AK$1&amp;"!e20")="","",INDIRECT($AK$1&amp;"!e20"))</f>
        <v/>
      </c>
      <c r="P17" s="205"/>
      <c r="Q17" s="206"/>
      <c r="R17" s="206"/>
      <c r="S17" s="209" t="str">
        <f t="shared" si="2"/>
        <v/>
      </c>
      <c r="T17" s="205"/>
      <c r="U17" s="206"/>
      <c r="V17" s="206"/>
      <c r="W17" s="209" t="str">
        <f t="shared" si="0"/>
        <v/>
      </c>
      <c r="X17" s="205"/>
      <c r="Y17" s="206"/>
      <c r="Z17" s="206"/>
      <c r="AA17" s="207"/>
      <c r="AB17" s="208"/>
      <c r="AC17" s="88">
        <v>13</v>
      </c>
      <c r="AD17" s="101"/>
      <c r="AE17" s="102"/>
      <c r="AF17" s="102"/>
      <c r="AG17" s="103"/>
      <c r="AI17" s="183">
        <f>IF(Z17="",0,VLOOKUP(Z17,Daten!$B$2:$C$11,2,FALSE))</f>
        <v>0</v>
      </c>
      <c r="AJ17" s="191">
        <f t="shared" si="1"/>
        <v>0</v>
      </c>
      <c r="AK17" s="100"/>
      <c r="AL17" s="100"/>
      <c r="AM17" s="100"/>
      <c r="AN17" s="100"/>
    </row>
    <row r="18" spans="1:40" ht="12" customHeight="1" thickBot="1">
      <c r="A18" s="294" t="s">
        <v>203</v>
      </c>
      <c r="B18" s="295"/>
      <c r="C18" s="296"/>
      <c r="D18" s="176" t="str">
        <f>IF(Setup!$B$8="Turnier","X","")</f>
        <v/>
      </c>
      <c r="E18" s="297" t="s">
        <v>199</v>
      </c>
      <c r="F18" s="296"/>
      <c r="G18" s="222" t="str">
        <f>IF(Setup!$B$8="Freundschaft","X","")</f>
        <v/>
      </c>
      <c r="H18" s="201" t="str">
        <f ca="1">IF(INDIRECT($AK$1&amp;"!a21")="","",INDIRECT($AK$1&amp;"!a21"))</f>
        <v/>
      </c>
      <c r="I18" s="173" t="s">
        <v>6</v>
      </c>
      <c r="J18" s="252" t="str">
        <f ca="1">IF(H18="","",CONCATENATE(IF(INDIRECT($AK$1&amp;"!c21")="","",INDIRECT($AK$1&amp;"!c21")),", ",IF(INDIRECT($AK$1&amp;"!d21")="","",INDIRECT($AK$1&amp;"!d21"))))</f>
        <v/>
      </c>
      <c r="K18" s="253" t="str">
        <f ca="1">IF(I18="","",CONCATENATE(IF(INDIRECT($AK$1&amp;"!c21")="","",INDIRECT($AK$1&amp;"!c21")),", ",IF(INDIRECT($AK$1&amp;"!d21")="","",INDIRECT($AK$1&amp;"!d21"))))</f>
        <v xml:space="preserve">, </v>
      </c>
      <c r="L18" s="253" t="str">
        <f ca="1">IF(J18="","",CONCATENATE(IF(INDIRECT($AK$1&amp;"!c21")="","",INDIRECT($AK$1&amp;"!c21")),", ",IF(INDIRECT($AK$1&amp;"!d21")="","",INDIRECT($AK$1&amp;"!d21"))))</f>
        <v/>
      </c>
      <c r="M18" s="253" t="str">
        <f ca="1">IF(K18="","",CONCATENATE(IF(INDIRECT($AK$1&amp;"!c21")="","",INDIRECT($AK$1&amp;"!c21")),", ",IF(INDIRECT($AK$1&amp;"!d21")="","",INDIRECT($AK$1&amp;"!d21"))))</f>
        <v xml:space="preserve">, </v>
      </c>
      <c r="N18" s="254" t="str">
        <f ca="1">IF(L18="","",CONCATENATE(IF(INDIRECT($AK$1&amp;"!c21")="","",INDIRECT($AK$1&amp;"!c21")),", ",IF(INDIRECT($AK$1&amp;"!d21")="","",INDIRECT($AK$1&amp;"!d21"))))</f>
        <v/>
      </c>
      <c r="O18" s="203" t="str">
        <f ca="1">IF(INDIRECT($AK$1&amp;"!e21")="","",INDIRECT($AK$1&amp;"!e21"))</f>
        <v/>
      </c>
      <c r="P18" s="205"/>
      <c r="Q18" s="206"/>
      <c r="R18" s="206"/>
      <c r="S18" s="209" t="str">
        <f t="shared" si="2"/>
        <v/>
      </c>
      <c r="T18" s="205"/>
      <c r="U18" s="206"/>
      <c r="V18" s="206"/>
      <c r="W18" s="209" t="str">
        <f t="shared" si="0"/>
        <v/>
      </c>
      <c r="X18" s="205"/>
      <c r="Y18" s="206"/>
      <c r="Z18" s="206"/>
      <c r="AA18" s="207"/>
      <c r="AB18" s="208"/>
      <c r="AC18" s="88">
        <v>14</v>
      </c>
      <c r="AD18" s="106"/>
      <c r="AE18" s="107"/>
      <c r="AF18" s="107"/>
      <c r="AG18" s="108"/>
      <c r="AI18" s="183">
        <f>IF(Z18="",0,VLOOKUP(Z18,Daten!$B$2:$C$11,2,FALSE))</f>
        <v>0</v>
      </c>
      <c r="AJ18" s="191">
        <f t="shared" si="1"/>
        <v>0</v>
      </c>
      <c r="AK18" s="100" t="s">
        <v>71</v>
      </c>
      <c r="AL18" s="100"/>
      <c r="AM18" s="100"/>
      <c r="AN18" s="100"/>
    </row>
    <row r="19" spans="1:40" ht="12" customHeight="1" thickBot="1">
      <c r="A19" s="308" t="s">
        <v>202</v>
      </c>
      <c r="B19" s="309"/>
      <c r="C19" s="310"/>
      <c r="D19" s="177" t="str">
        <f>IF(Setup!$B$8="Sonstiges","X","")</f>
        <v/>
      </c>
      <c r="E19" s="311" t="s">
        <v>201</v>
      </c>
      <c r="F19" s="310"/>
      <c r="G19" s="221" t="str">
        <f>IF(Setup!$B$9="","",Setup!$B$9)</f>
        <v/>
      </c>
      <c r="H19" s="201" t="str">
        <f ca="1">IF(INDIRECT($AK$1&amp;"!a22")="","",INDIRECT($AK$1&amp;"!a22"))</f>
        <v/>
      </c>
      <c r="I19" s="173" t="s">
        <v>6</v>
      </c>
      <c r="J19" s="252" t="str">
        <f ca="1">IF(H19="","",CONCATENATE(IF(INDIRECT($AK$1&amp;"!c22")="","",INDIRECT($AK$1&amp;"!c22")),", ",IF(INDIRECT($AK$1&amp;"!d22")="","",INDIRECT($AK$1&amp;"!d22"))))</f>
        <v/>
      </c>
      <c r="K19" s="253" t="str">
        <f ca="1">IF(I19="","",CONCATENATE(IF(INDIRECT($AK$1&amp;"!c22")="","",INDIRECT($AK$1&amp;"!c22")),", ",IF(INDIRECT($AK$1&amp;"!d22")="","",INDIRECT($AK$1&amp;"!d22"))))</f>
        <v xml:space="preserve">, </v>
      </c>
      <c r="L19" s="253" t="str">
        <f ca="1">IF(J19="","",CONCATENATE(IF(INDIRECT($AK$1&amp;"!c22")="","",INDIRECT($AK$1&amp;"!c22")),", ",IF(INDIRECT($AK$1&amp;"!d22")="","",INDIRECT($AK$1&amp;"!d22"))))</f>
        <v/>
      </c>
      <c r="M19" s="253" t="str">
        <f ca="1">IF(K19="","",CONCATENATE(IF(INDIRECT($AK$1&amp;"!c22")="","",INDIRECT($AK$1&amp;"!c22")),", ",IF(INDIRECT($AK$1&amp;"!d22")="","",INDIRECT($AK$1&amp;"!d22"))))</f>
        <v xml:space="preserve">, </v>
      </c>
      <c r="N19" s="254" t="str">
        <f ca="1">IF(L19="","",CONCATENATE(IF(INDIRECT($AK$1&amp;"!c22")="","",INDIRECT($AK$1&amp;"!c22")),", ",IF(INDIRECT($AK$1&amp;"!d22")="","",INDIRECT($AK$1&amp;"!d22"))))</f>
        <v/>
      </c>
      <c r="O19" s="203" t="str">
        <f ca="1">IF(INDIRECT($AK$1&amp;"!e22")="","",INDIRECT($AK$1&amp;"!e22"))</f>
        <v/>
      </c>
      <c r="P19" s="205"/>
      <c r="Q19" s="206"/>
      <c r="R19" s="206"/>
      <c r="S19" s="209" t="str">
        <f t="shared" si="2"/>
        <v/>
      </c>
      <c r="T19" s="205"/>
      <c r="U19" s="206"/>
      <c r="V19" s="206"/>
      <c r="W19" s="209" t="str">
        <f t="shared" si="0"/>
        <v/>
      </c>
      <c r="X19" s="205"/>
      <c r="Y19" s="206"/>
      <c r="Z19" s="206"/>
      <c r="AA19" s="207"/>
      <c r="AB19" s="208"/>
      <c r="AC19" s="88">
        <v>15</v>
      </c>
      <c r="AI19" s="183">
        <f>IF(Z19="",0,VLOOKUP(Z19,Daten!$B$2:$C$11,2,FALSE))</f>
        <v>0</v>
      </c>
      <c r="AJ19" s="191">
        <f t="shared" si="1"/>
        <v>0</v>
      </c>
      <c r="AK19" s="100" t="s">
        <v>63</v>
      </c>
      <c r="AL19" s="100">
        <f>_xlfn.IFNA(VLOOKUP("GWG",P5:P26,1,FALSE),0)</f>
        <v>0</v>
      </c>
      <c r="AM19" s="100" t="str">
        <f>_xlfn.IFNA(MATCH("GWG",AL19:AL20,0),"0")</f>
        <v>0</v>
      </c>
      <c r="AN19" s="100" t="str">
        <f>_xlfn.IFNA(MATCH("GWG",AL19:AL22,0),"0")</f>
        <v>0</v>
      </c>
    </row>
    <row r="20" spans="1:40" ht="12" customHeight="1">
      <c r="A20" s="312"/>
      <c r="B20" s="314" t="s">
        <v>297</v>
      </c>
      <c r="C20" s="315"/>
      <c r="D20" s="314" t="s">
        <v>214</v>
      </c>
      <c r="E20" s="315"/>
      <c r="F20" s="314" t="s">
        <v>295</v>
      </c>
      <c r="G20" s="318"/>
      <c r="H20" s="201" t="str">
        <f ca="1">IF(INDIRECT($AK$1&amp;"!a23")="","",INDIRECT($AK$1&amp;"!a23"))</f>
        <v/>
      </c>
      <c r="I20" s="173" t="s">
        <v>6</v>
      </c>
      <c r="J20" s="252" t="str">
        <f ca="1">IF(H20="","",CONCATENATE(IF(INDIRECT($AK$1&amp;"!c23")="","",INDIRECT($AK$1&amp;"!c23")),", ",IF(INDIRECT($AK$1&amp;"!d23")="","",INDIRECT($AK$1&amp;"!d23"))))</f>
        <v/>
      </c>
      <c r="K20" s="253" t="str">
        <f ca="1">IF(I20="","",CONCATENATE(IF(INDIRECT($AK$1&amp;"!c23")="","",INDIRECT($AK$1&amp;"!c23")),", ",IF(INDIRECT($AK$1&amp;"!d23")="","",INDIRECT($AK$1&amp;"!d23"))))</f>
        <v xml:space="preserve">, </v>
      </c>
      <c r="L20" s="253" t="str">
        <f ca="1">IF(J20="","",CONCATENATE(IF(INDIRECT($AK$1&amp;"!c23")="","",INDIRECT($AK$1&amp;"!c23")),", ",IF(INDIRECT($AK$1&amp;"!d23")="","",INDIRECT($AK$1&amp;"!d23"))))</f>
        <v/>
      </c>
      <c r="M20" s="253" t="str">
        <f ca="1">IF(K20="","",CONCATENATE(IF(INDIRECT($AK$1&amp;"!c23")="","",INDIRECT($AK$1&amp;"!c23")),", ",IF(INDIRECT($AK$1&amp;"!d23")="","",INDIRECT($AK$1&amp;"!d23"))))</f>
        <v xml:space="preserve">, </v>
      </c>
      <c r="N20" s="254" t="str">
        <f ca="1">IF(L20="","",CONCATENATE(IF(INDIRECT($AK$1&amp;"!c23")="","",INDIRECT($AK$1&amp;"!c23")),", ",IF(INDIRECT($AK$1&amp;"!d23")="","",INDIRECT($AK$1&amp;"!d23"))))</f>
        <v/>
      </c>
      <c r="O20" s="203" t="str">
        <f ca="1">IF(INDIRECT($AK$1&amp;"!e23")="","",INDIRECT($AK$1&amp;"!e23"))</f>
        <v/>
      </c>
      <c r="P20" s="205"/>
      <c r="Q20" s="206"/>
      <c r="R20" s="206"/>
      <c r="S20" s="209" t="str">
        <f t="shared" si="2"/>
        <v/>
      </c>
      <c r="T20" s="205"/>
      <c r="U20" s="206"/>
      <c r="V20" s="206"/>
      <c r="W20" s="209" t="str">
        <f t="shared" si="0"/>
        <v/>
      </c>
      <c r="X20" s="205"/>
      <c r="Y20" s="206"/>
      <c r="Z20" s="206"/>
      <c r="AA20" s="207"/>
      <c r="AB20" s="208"/>
      <c r="AC20" s="88">
        <v>16</v>
      </c>
      <c r="AI20" s="183">
        <f>IF(Z20="",0,VLOOKUP(Z20,Daten!$B$2:$C$11,2,FALSE))</f>
        <v>0</v>
      </c>
      <c r="AJ20" s="191">
        <f t="shared" si="1"/>
        <v>0</v>
      </c>
      <c r="AK20" s="100" t="s">
        <v>64</v>
      </c>
      <c r="AL20" s="100">
        <f>_xlfn.IFNA(VLOOKUP("GWG",T5:T24,1,FALSE),0)</f>
        <v>0</v>
      </c>
      <c r="AM20" s="100"/>
      <c r="AN20" s="100"/>
    </row>
    <row r="21" spans="1:40" ht="12" customHeight="1">
      <c r="A21" s="313"/>
      <c r="B21" s="316"/>
      <c r="C21" s="317"/>
      <c r="D21" s="316"/>
      <c r="E21" s="317"/>
      <c r="F21" s="316"/>
      <c r="G21" s="319"/>
      <c r="H21" s="201" t="str">
        <f ca="1">IF(INDIRECT($AK$1&amp;"!a24")="","",INDIRECT($AK$1&amp;"!a24"))</f>
        <v/>
      </c>
      <c r="I21" s="173" t="s">
        <v>6</v>
      </c>
      <c r="J21" s="252" t="str">
        <f ca="1">IF(H21="","",CONCATENATE(IF(INDIRECT($AK$1&amp;"!c24")="","",INDIRECT($AK$1&amp;"!c24")),", ",IF(INDIRECT($AK$1&amp;"!d24")="","",INDIRECT($AK$1&amp;"!d24"))))</f>
        <v/>
      </c>
      <c r="K21" s="253" t="str">
        <f ca="1">IF(I21="","",CONCATENATE(IF(INDIRECT($AK$1&amp;"!c24")="","",INDIRECT($AK$1&amp;"!c24")),", ",IF(INDIRECT($AK$1&amp;"!d24")="","",INDIRECT($AK$1&amp;"!d24"))))</f>
        <v xml:space="preserve">, </v>
      </c>
      <c r="L21" s="253" t="str">
        <f ca="1">IF(J21="","",CONCATENATE(IF(INDIRECT($AK$1&amp;"!c24")="","",INDIRECT($AK$1&amp;"!c24")),", ",IF(INDIRECT($AK$1&amp;"!d24")="","",INDIRECT($AK$1&amp;"!d24"))))</f>
        <v/>
      </c>
      <c r="M21" s="253" t="str">
        <f ca="1">IF(K21="","",CONCATENATE(IF(INDIRECT($AK$1&amp;"!c24")="","",INDIRECT($AK$1&amp;"!c24")),", ",IF(INDIRECT($AK$1&amp;"!d24")="","",INDIRECT($AK$1&amp;"!d24"))))</f>
        <v xml:space="preserve">, </v>
      </c>
      <c r="N21" s="254" t="str">
        <f ca="1">IF(L21="","",CONCATENATE(IF(INDIRECT($AK$1&amp;"!c24")="","",INDIRECT($AK$1&amp;"!c24")),", ",IF(INDIRECT($AK$1&amp;"!d24")="","",INDIRECT($AK$1&amp;"!d24"))))</f>
        <v/>
      </c>
      <c r="O21" s="203" t="str">
        <f ca="1">IF(INDIRECT($AK$1&amp;"!e24")="","",INDIRECT($AK$1&amp;"!e24"))</f>
        <v/>
      </c>
      <c r="P21" s="205"/>
      <c r="Q21" s="206"/>
      <c r="R21" s="206"/>
      <c r="S21" s="209" t="str">
        <f t="shared" si="2"/>
        <v/>
      </c>
      <c r="T21" s="205"/>
      <c r="U21" s="206"/>
      <c r="V21" s="206"/>
      <c r="W21" s="209" t="str">
        <f t="shared" si="0"/>
        <v/>
      </c>
      <c r="X21" s="205"/>
      <c r="Y21" s="206"/>
      <c r="Z21" s="206"/>
      <c r="AA21" s="207"/>
      <c r="AB21" s="208"/>
      <c r="AC21" s="88">
        <v>17</v>
      </c>
      <c r="AE21" s="109" t="s">
        <v>190</v>
      </c>
      <c r="AF21" s="110" t="s">
        <v>306</v>
      </c>
      <c r="AI21" s="183">
        <f>IF(Z21="",0,VLOOKUP(Z21,Daten!$B$2:$C$11,2,FALSE))</f>
        <v>0</v>
      </c>
      <c r="AJ21" s="191">
        <f t="shared" si="1"/>
        <v>0</v>
      </c>
      <c r="AK21" s="100" t="s">
        <v>65</v>
      </c>
      <c r="AL21" s="100">
        <f>_xlfn.IFNA(VLOOKUP("GWG",P34:P55,1,FALSE),0)</f>
        <v>0</v>
      </c>
      <c r="AM21" s="100" t="str">
        <f>_xlfn.IFNA(MATCH("GWG",AL21:AL22,0),"0")</f>
        <v>0</v>
      </c>
      <c r="AN21" s="100"/>
    </row>
    <row r="22" spans="1:40" ht="12" customHeight="1" thickBot="1">
      <c r="A22" s="320" t="s">
        <v>282</v>
      </c>
      <c r="B22" s="323" t="str">
        <f>IF(Setup!E4="","",Setup!E4)</f>
        <v/>
      </c>
      <c r="C22" s="323"/>
      <c r="D22" s="324" t="str">
        <f>IF(Setup!$G$4="","",IF(Setup!$H$4="","",CONCATENATE(Setup!$G$4,", ",Setup!$H$4)))</f>
        <v/>
      </c>
      <c r="E22" s="325"/>
      <c r="F22" s="330" t="str">
        <f>IF(B22="",""," ")</f>
        <v/>
      </c>
      <c r="G22" s="330"/>
      <c r="H22" s="202" t="str">
        <f ca="1">IF(INDIRECT($AK$1&amp;"!a25")="","",INDIRECT($AK$1&amp;"!a25"))</f>
        <v/>
      </c>
      <c r="I22" s="178" t="s">
        <v>6</v>
      </c>
      <c r="J22" s="331" t="str">
        <f ca="1">IF(H22="","",CONCATENATE(IF(INDIRECT($AK$1&amp;"!c25")="","",INDIRECT($AK$1&amp;"!c25")),", ",IF(INDIRECT($AK$1&amp;"!d25")="","",INDIRECT($AK$1&amp;"!d25"))))</f>
        <v/>
      </c>
      <c r="K22" s="332" t="str">
        <f ca="1">IF(I22="","",CONCATENATE(IF(INDIRECT($AK$1&amp;"!c25")="","",INDIRECT($AK$1&amp;"!c25")),", ",IF(INDIRECT($AK$1&amp;"!d25")="","",INDIRECT($AK$1&amp;"!d25"))))</f>
        <v xml:space="preserve">, </v>
      </c>
      <c r="L22" s="332" t="str">
        <f ca="1">IF(J22="","",CONCATENATE(IF(INDIRECT($AK$1&amp;"!c25")="","",INDIRECT($AK$1&amp;"!c25")),", ",IF(INDIRECT($AK$1&amp;"!d25")="","",INDIRECT($AK$1&amp;"!d25"))))</f>
        <v/>
      </c>
      <c r="M22" s="332" t="str">
        <f ca="1">IF(K22="","",CONCATENATE(IF(INDIRECT($AK$1&amp;"!c25")="","",INDIRECT($AK$1&amp;"!c25")),", ",IF(INDIRECT($AK$1&amp;"!d25")="","",INDIRECT($AK$1&amp;"!d25"))))</f>
        <v xml:space="preserve">, </v>
      </c>
      <c r="N22" s="333" t="str">
        <f ca="1">IF(L22="","",CONCATENATE(IF(INDIRECT($AK$1&amp;"!c25")="","",INDIRECT($AK$1&amp;"!c25")),", ",IF(INDIRECT($AK$1&amp;"!d25")="","",INDIRECT($AK$1&amp;"!d25"))))</f>
        <v/>
      </c>
      <c r="O22" s="204" t="str">
        <f ca="1">IF(INDIRECT($AK$1&amp;"!e25")="","",INDIRECT($AK$1&amp;"!e25"))</f>
        <v/>
      </c>
      <c r="P22" s="214"/>
      <c r="Q22" s="215"/>
      <c r="R22" s="215"/>
      <c r="S22" s="216" t="str">
        <f t="shared" si="2"/>
        <v/>
      </c>
      <c r="T22" s="214"/>
      <c r="U22" s="215"/>
      <c r="V22" s="215"/>
      <c r="W22" s="216" t="str">
        <f t="shared" si="0"/>
        <v/>
      </c>
      <c r="X22" s="214"/>
      <c r="Y22" s="215"/>
      <c r="Z22" s="215"/>
      <c r="AA22" s="217"/>
      <c r="AB22" s="218"/>
      <c r="AC22" s="88">
        <v>18</v>
      </c>
      <c r="AI22" s="183">
        <f>IF(Z22="",0,VLOOKUP(Z22,Daten!$B$2:$C$11,2,FALSE))</f>
        <v>0</v>
      </c>
      <c r="AJ22" s="191">
        <f t="shared" si="1"/>
        <v>0</v>
      </c>
      <c r="AK22" s="100" t="s">
        <v>66</v>
      </c>
      <c r="AL22" s="100">
        <f>_xlfn.IFNA(VLOOKUP("GWG",T34:T53,1,FALSE),0)</f>
        <v>0</v>
      </c>
      <c r="AM22" s="100"/>
      <c r="AN22" s="100"/>
    </row>
    <row r="23" spans="1:40" ht="6" customHeight="1" thickBot="1">
      <c r="A23" s="321"/>
      <c r="B23" s="323"/>
      <c r="C23" s="323"/>
      <c r="D23" s="326"/>
      <c r="E23" s="327"/>
      <c r="F23" s="330"/>
      <c r="G23" s="330"/>
      <c r="H23" s="334" t="s">
        <v>294</v>
      </c>
      <c r="I23" s="335"/>
      <c r="J23" s="245" t="s">
        <v>223</v>
      </c>
      <c r="K23" s="314" t="s">
        <v>295</v>
      </c>
      <c r="L23" s="340"/>
      <c r="M23" s="340"/>
      <c r="N23" s="315"/>
      <c r="O23" s="350">
        <f ca="1">IF(INDIRECT($AK$1&amp;"!g1")="","",INDIRECT($AK$1&amp;"!g1"))</f>
        <v>0</v>
      </c>
      <c r="P23" s="348"/>
      <c r="Q23" s="255"/>
      <c r="R23" s="255"/>
      <c r="S23" s="346" t="str">
        <f>IF(TRIM(P23)="","",S22+1)</f>
        <v/>
      </c>
      <c r="T23" s="348"/>
      <c r="U23" s="255"/>
      <c r="V23" s="255"/>
      <c r="W23" s="346" t="str">
        <f t="shared" si="0"/>
        <v/>
      </c>
      <c r="X23" s="348"/>
      <c r="Y23" s="255"/>
      <c r="Z23" s="255"/>
      <c r="AA23" s="389"/>
      <c r="AB23" s="391"/>
      <c r="AC23" s="439">
        <v>19</v>
      </c>
      <c r="AI23" s="183">
        <f>IF(Z23="",0,VLOOKUP(Z23,Daten!$B$2:$C$11,2,FALSE))</f>
        <v>0</v>
      </c>
      <c r="AJ23" s="191">
        <f t="shared" si="1"/>
        <v>0</v>
      </c>
      <c r="AK23" s="100"/>
      <c r="AL23" s="100"/>
      <c r="AM23" s="100"/>
    </row>
    <row r="24" spans="1:40" ht="6" customHeight="1" thickBot="1">
      <c r="A24" s="322"/>
      <c r="B24" s="323"/>
      <c r="C24" s="323"/>
      <c r="D24" s="328"/>
      <c r="E24" s="329"/>
      <c r="F24" s="330"/>
      <c r="G24" s="330"/>
      <c r="H24" s="336"/>
      <c r="I24" s="337"/>
      <c r="J24" s="245"/>
      <c r="K24" s="341"/>
      <c r="L24" s="342"/>
      <c r="M24" s="342"/>
      <c r="N24" s="343"/>
      <c r="O24" s="351"/>
      <c r="P24" s="349"/>
      <c r="Q24" s="256"/>
      <c r="R24" s="256"/>
      <c r="S24" s="353"/>
      <c r="T24" s="349"/>
      <c r="U24" s="256"/>
      <c r="V24" s="257"/>
      <c r="W24" s="347"/>
      <c r="X24" s="349"/>
      <c r="Y24" s="256"/>
      <c r="Z24" s="256"/>
      <c r="AA24" s="440"/>
      <c r="AB24" s="441"/>
      <c r="AC24" s="439"/>
      <c r="AI24" s="170"/>
      <c r="AJ24" s="191"/>
      <c r="AK24" s="100"/>
      <c r="AL24" s="100"/>
      <c r="AM24" s="100"/>
    </row>
    <row r="25" spans="1:40" ht="6" customHeight="1" thickBot="1">
      <c r="A25" s="320" t="s">
        <v>283</v>
      </c>
      <c r="B25" s="362" t="str">
        <f>IF(Setup!E5="","",Setup!E5)</f>
        <v/>
      </c>
      <c r="C25" s="362"/>
      <c r="D25" s="324" t="str">
        <f>IF(Setup!$G$5="","",IF(Setup!$H$5="","",CONCATENATE(Setup!$G$5,", ",Setup!$H$5)))</f>
        <v/>
      </c>
      <c r="E25" s="325"/>
      <c r="F25" s="330" t="str">
        <f t="shared" ref="F25" si="3">IF(B25="",""," ")</f>
        <v/>
      </c>
      <c r="G25" s="330"/>
      <c r="H25" s="336"/>
      <c r="I25" s="337"/>
      <c r="J25" s="245"/>
      <c r="K25" s="316"/>
      <c r="L25" s="344"/>
      <c r="M25" s="344"/>
      <c r="N25" s="317"/>
      <c r="O25" s="352"/>
      <c r="P25" s="348"/>
      <c r="Q25" s="255"/>
      <c r="R25" s="255"/>
      <c r="S25" s="346" t="str">
        <f>IF(TRIM(P25)="","",S23+1)</f>
        <v/>
      </c>
      <c r="T25" s="354" t="s">
        <v>8</v>
      </c>
      <c r="U25" s="354"/>
      <c r="V25" s="387">
        <f>COUNT($S$5:$S$26,$W$5:$W$24)</f>
        <v>0</v>
      </c>
      <c r="W25" s="387"/>
      <c r="X25" s="348"/>
      <c r="Y25" s="255"/>
      <c r="Z25" s="255"/>
      <c r="AA25" s="389"/>
      <c r="AB25" s="391"/>
      <c r="AC25" s="439">
        <v>20</v>
      </c>
      <c r="AI25" s="183">
        <f>IF(Z25="",0,VLOOKUP(Z25,Daten!$B$2:$C$11,2,FALSE))</f>
        <v>0</v>
      </c>
      <c r="AJ25" s="191">
        <f t="shared" si="1"/>
        <v>0</v>
      </c>
      <c r="AK25" s="169"/>
      <c r="AL25" s="169"/>
      <c r="AM25" s="169"/>
    </row>
    <row r="26" spans="1:40" ht="6" customHeight="1" thickBot="1">
      <c r="A26" s="321"/>
      <c r="B26" s="362"/>
      <c r="C26" s="362"/>
      <c r="D26" s="326"/>
      <c r="E26" s="327"/>
      <c r="F26" s="330"/>
      <c r="G26" s="330"/>
      <c r="H26" s="336"/>
      <c r="I26" s="337"/>
      <c r="J26" s="345" t="str">
        <f ca="1">IF(C9="","",IF(INDIRECT($AK$1&amp;"!c5")="","",IF(INDIRECT($AK$1&amp;"!d5")="","",CONCATENATE(INDIRECT($AK$1&amp;"!c5"),", ",INDIRECT($AK$1&amp;"!d5")))))</f>
        <v/>
      </c>
      <c r="K26" s="355"/>
      <c r="L26" s="356"/>
      <c r="M26" s="356"/>
      <c r="N26" s="356"/>
      <c r="O26" s="357"/>
      <c r="P26" s="388"/>
      <c r="Q26" s="257"/>
      <c r="R26" s="257"/>
      <c r="S26" s="347"/>
      <c r="T26" s="354"/>
      <c r="U26" s="354"/>
      <c r="V26" s="387"/>
      <c r="W26" s="387"/>
      <c r="X26" s="388"/>
      <c r="Y26" s="257"/>
      <c r="Z26" s="257"/>
      <c r="AA26" s="390"/>
      <c r="AB26" s="392"/>
      <c r="AC26" s="439"/>
      <c r="AD26" s="28"/>
      <c r="AE26" s="137"/>
      <c r="AF26" s="137"/>
      <c r="AG26" s="137"/>
      <c r="AI26" s="170"/>
      <c r="AJ26" s="191"/>
      <c r="AK26" s="100"/>
      <c r="AL26" s="100"/>
      <c r="AM26" s="100"/>
    </row>
    <row r="27" spans="1:40" ht="12" customHeight="1" thickBot="1">
      <c r="A27" s="322"/>
      <c r="B27" s="362"/>
      <c r="C27" s="362"/>
      <c r="D27" s="328"/>
      <c r="E27" s="329"/>
      <c r="F27" s="330"/>
      <c r="G27" s="330"/>
      <c r="H27" s="338"/>
      <c r="I27" s="339"/>
      <c r="J27" s="345"/>
      <c r="K27" s="358"/>
      <c r="L27" s="359"/>
      <c r="M27" s="359"/>
      <c r="N27" s="359"/>
      <c r="O27" s="360"/>
      <c r="P27" s="361" t="s">
        <v>215</v>
      </c>
      <c r="Q27" s="361"/>
      <c r="R27" s="361"/>
      <c r="S27" s="361"/>
      <c r="T27" s="186" t="s">
        <v>210</v>
      </c>
      <c r="U27" s="190" t="s">
        <v>211</v>
      </c>
      <c r="V27" s="190" t="s">
        <v>212</v>
      </c>
      <c r="W27" s="189" t="s">
        <v>213</v>
      </c>
      <c r="X27" s="361" t="s">
        <v>8</v>
      </c>
      <c r="Y27" s="361"/>
      <c r="Z27" s="361"/>
      <c r="AA27" s="179">
        <f>SUM(AI5:AI26)</f>
        <v>0</v>
      </c>
      <c r="AB27" s="180" t="s">
        <v>9</v>
      </c>
      <c r="AC27" s="97"/>
    </row>
    <row r="28" spans="1:40" s="171" customFormat="1" ht="8.25" customHeight="1" thickBot="1">
      <c r="A28" s="320" t="s">
        <v>284</v>
      </c>
      <c r="B28" s="362" t="str">
        <f>IF(Setup!E6="","",Setup!E6)</f>
        <v/>
      </c>
      <c r="C28" s="362"/>
      <c r="D28" s="324" t="str">
        <f>IF(Setup!$G$6="","",IF(Setup!$H$6="","",CONCATENATE(Setup!$G$6,", ",Setup!$H$6)))</f>
        <v/>
      </c>
      <c r="E28" s="325"/>
      <c r="F28" s="330" t="str">
        <f t="shared" ref="F28" si="4">IF(B28="",""," ")</f>
        <v/>
      </c>
      <c r="G28" s="330"/>
      <c r="H28" s="363" t="s">
        <v>216</v>
      </c>
      <c r="I28" s="364"/>
      <c r="J28" s="369" t="str">
        <f ca="1">C11</f>
        <v/>
      </c>
      <c r="K28" s="370"/>
      <c r="L28" s="370"/>
      <c r="M28" s="370"/>
      <c r="N28" s="370"/>
      <c r="O28" s="371"/>
      <c r="P28" s="235" t="s">
        <v>208</v>
      </c>
      <c r="Q28" s="235"/>
      <c r="R28" s="235"/>
      <c r="S28" s="235"/>
      <c r="T28" s="235"/>
      <c r="U28" s="235"/>
      <c r="V28" s="235"/>
      <c r="W28" s="235"/>
      <c r="X28" s="378" t="s">
        <v>209</v>
      </c>
      <c r="Y28" s="379"/>
      <c r="Z28" s="379"/>
      <c r="AA28" s="379"/>
      <c r="AB28" s="380"/>
      <c r="AC28" s="97"/>
      <c r="AD28" s="100"/>
      <c r="AE28" s="100"/>
      <c r="AF28" s="100"/>
      <c r="AG28" s="100"/>
      <c r="AI28" s="185"/>
      <c r="AJ28" s="185"/>
    </row>
    <row r="29" spans="1:40" s="171" customFormat="1" ht="8.25" customHeight="1" thickBot="1">
      <c r="A29" s="321"/>
      <c r="B29" s="362"/>
      <c r="C29" s="362"/>
      <c r="D29" s="326"/>
      <c r="E29" s="327"/>
      <c r="F29" s="330"/>
      <c r="G29" s="330"/>
      <c r="H29" s="365"/>
      <c r="I29" s="366"/>
      <c r="J29" s="372"/>
      <c r="K29" s="373"/>
      <c r="L29" s="373"/>
      <c r="M29" s="373"/>
      <c r="N29" s="373"/>
      <c r="O29" s="374"/>
      <c r="P29" s="235"/>
      <c r="Q29" s="235"/>
      <c r="R29" s="235"/>
      <c r="S29" s="235"/>
      <c r="T29" s="235"/>
      <c r="U29" s="235"/>
      <c r="V29" s="235"/>
      <c r="W29" s="235"/>
      <c r="X29" s="381"/>
      <c r="Y29" s="382"/>
      <c r="Z29" s="382"/>
      <c r="AA29" s="382"/>
      <c r="AB29" s="383"/>
      <c r="AC29" s="97"/>
      <c r="AD29" s="100"/>
      <c r="AE29" s="100"/>
      <c r="AF29" s="100"/>
      <c r="AG29" s="100"/>
      <c r="AI29" s="185"/>
      <c r="AJ29" s="185"/>
    </row>
    <row r="30" spans="1:40" s="171" customFormat="1" ht="8.25" customHeight="1" thickBot="1">
      <c r="A30" s="322"/>
      <c r="B30" s="362"/>
      <c r="C30" s="362"/>
      <c r="D30" s="328"/>
      <c r="E30" s="329"/>
      <c r="F30" s="330"/>
      <c r="G30" s="330"/>
      <c r="H30" s="367"/>
      <c r="I30" s="368"/>
      <c r="J30" s="375"/>
      <c r="K30" s="376"/>
      <c r="L30" s="376"/>
      <c r="M30" s="376"/>
      <c r="N30" s="376"/>
      <c r="O30" s="377"/>
      <c r="P30" s="235"/>
      <c r="Q30" s="235"/>
      <c r="R30" s="235"/>
      <c r="S30" s="235"/>
      <c r="T30" s="235"/>
      <c r="U30" s="235"/>
      <c r="V30" s="235"/>
      <c r="W30" s="235"/>
      <c r="X30" s="384"/>
      <c r="Y30" s="385"/>
      <c r="Z30" s="385"/>
      <c r="AA30" s="385"/>
      <c r="AB30" s="386"/>
      <c r="AC30" s="97"/>
      <c r="AD30" s="100"/>
      <c r="AE30" s="100"/>
      <c r="AF30" s="100"/>
      <c r="AG30" s="100"/>
      <c r="AI30" s="185"/>
      <c r="AJ30" s="185"/>
    </row>
    <row r="31" spans="1:40" ht="8.25" customHeight="1" thickBot="1">
      <c r="A31" s="320" t="s">
        <v>285</v>
      </c>
      <c r="B31" s="362" t="str">
        <f>IF(Setup!E7="","",Setup!E7)</f>
        <v/>
      </c>
      <c r="C31" s="362"/>
      <c r="D31" s="324" t="str">
        <f>IF(Setup!$G$7="","",IF(Setup!$H$7="","",CONCATENATE(Setup!$G$7,", ",Setup!$H$7)))</f>
        <v/>
      </c>
      <c r="E31" s="325"/>
      <c r="F31" s="330" t="str">
        <f t="shared" ref="F31" si="5">IF(B31="",""," ")</f>
        <v/>
      </c>
      <c r="G31" s="330"/>
      <c r="H31" s="236" t="s">
        <v>296</v>
      </c>
      <c r="I31" s="237" t="s">
        <v>223</v>
      </c>
      <c r="J31" s="237"/>
      <c r="K31" s="237"/>
      <c r="L31" s="237"/>
      <c r="M31" s="237"/>
      <c r="N31" s="237"/>
      <c r="O31" s="238" t="s">
        <v>297</v>
      </c>
      <c r="P31" s="241" t="s">
        <v>298</v>
      </c>
      <c r="Q31" s="393" t="s">
        <v>0</v>
      </c>
      <c r="R31" s="393" t="s">
        <v>1</v>
      </c>
      <c r="S31" s="394" t="s">
        <v>2</v>
      </c>
      <c r="T31" s="241" t="s">
        <v>298</v>
      </c>
      <c r="U31" s="393" t="s">
        <v>0</v>
      </c>
      <c r="V31" s="393" t="s">
        <v>1</v>
      </c>
      <c r="W31" s="394" t="s">
        <v>2</v>
      </c>
      <c r="X31" s="241" t="s">
        <v>298</v>
      </c>
      <c r="Y31" s="245" t="s">
        <v>296</v>
      </c>
      <c r="Z31" s="237" t="s">
        <v>299</v>
      </c>
      <c r="AA31" s="237" t="s">
        <v>300</v>
      </c>
      <c r="AB31" s="248" t="s">
        <v>301</v>
      </c>
      <c r="AC31" s="438" t="s">
        <v>3</v>
      </c>
      <c r="AD31" s="25"/>
    </row>
    <row r="32" spans="1:40" ht="8.25" customHeight="1" thickBot="1">
      <c r="A32" s="321"/>
      <c r="B32" s="362"/>
      <c r="C32" s="362"/>
      <c r="D32" s="326"/>
      <c r="E32" s="327"/>
      <c r="F32" s="330"/>
      <c r="G32" s="330"/>
      <c r="H32" s="236"/>
      <c r="I32" s="237"/>
      <c r="J32" s="237"/>
      <c r="K32" s="237"/>
      <c r="L32" s="237"/>
      <c r="M32" s="237"/>
      <c r="N32" s="237"/>
      <c r="O32" s="239"/>
      <c r="P32" s="242"/>
      <c r="Q32" s="393"/>
      <c r="R32" s="393"/>
      <c r="S32" s="394"/>
      <c r="T32" s="242"/>
      <c r="U32" s="393"/>
      <c r="V32" s="393"/>
      <c r="W32" s="394"/>
      <c r="X32" s="242"/>
      <c r="Y32" s="245"/>
      <c r="Z32" s="246"/>
      <c r="AA32" s="246"/>
      <c r="AB32" s="249"/>
      <c r="AC32" s="438"/>
      <c r="AD32" s="25"/>
      <c r="AJ32" s="234" t="s">
        <v>222</v>
      </c>
    </row>
    <row r="33" spans="1:39" ht="8.25" customHeight="1">
      <c r="A33" s="322"/>
      <c r="B33" s="362"/>
      <c r="C33" s="362"/>
      <c r="D33" s="328"/>
      <c r="E33" s="329"/>
      <c r="F33" s="330"/>
      <c r="G33" s="330"/>
      <c r="H33" s="236"/>
      <c r="I33" s="237"/>
      <c r="J33" s="237"/>
      <c r="K33" s="237"/>
      <c r="L33" s="237"/>
      <c r="M33" s="237"/>
      <c r="N33" s="237"/>
      <c r="O33" s="240"/>
      <c r="P33" s="243"/>
      <c r="Q33" s="393"/>
      <c r="R33" s="393"/>
      <c r="S33" s="394"/>
      <c r="T33" s="243"/>
      <c r="U33" s="393"/>
      <c r="V33" s="393"/>
      <c r="W33" s="394"/>
      <c r="X33" s="243"/>
      <c r="Y33" s="245"/>
      <c r="Z33" s="247"/>
      <c r="AA33" s="247"/>
      <c r="AB33" s="250"/>
      <c r="AC33" s="438"/>
      <c r="AD33" s="25"/>
      <c r="AJ33" s="234"/>
    </row>
    <row r="34" spans="1:39" ht="12" customHeight="1">
      <c r="A34" s="298" t="s">
        <v>286</v>
      </c>
      <c r="B34" s="407" t="str">
        <f>IF(Setup!E8="","",Setup!E8)</f>
        <v/>
      </c>
      <c r="C34" s="407"/>
      <c r="D34" s="324" t="str">
        <f>IF(Setup!$G$8="","",IF(Setup!$H$8="","",CONCATENATE(Setup!$G$8,", ",Setup!$H$8)))</f>
        <v/>
      </c>
      <c r="E34" s="325"/>
      <c r="F34" s="330" t="str">
        <f>IF(B34="",""," ")</f>
        <v/>
      </c>
      <c r="G34" s="330"/>
      <c r="H34" s="210" t="str">
        <f ca="1">IF(INDIRECT($AL$1&amp;"!a8")="","",INDIRECT($AL$1&amp;"!a8"))</f>
        <v/>
      </c>
      <c r="I34" s="172" t="s">
        <v>4</v>
      </c>
      <c r="J34" s="252" t="str">
        <f ca="1">IF(H34="","",CONCATENATE(IF(INDIRECT($AL$1&amp;"!c8")="","",INDIRECT($AL$1&amp;"!c8")),", ",IF(INDIRECT($AL$1&amp;"!d8")="","",INDIRECT($AL$1&amp;"!d8"))))</f>
        <v/>
      </c>
      <c r="K34" s="253" t="str">
        <f ca="1">IF(I34="","",CONCATENATE(IF(INDIRECT($AL$1&amp;"!c8")="","",INDIRECT($AL$1&amp;"!c8")),", ",IF(INDIRECT($AL$1&amp;"!d8")="","",INDIRECT($AL$1&amp;"!d8"))))</f>
        <v xml:space="preserve">, </v>
      </c>
      <c r="L34" s="253" t="str">
        <f ca="1">IF(J34="","",CONCATENATE(IF(INDIRECT($AL$1&amp;"!c8")="","",INDIRECT($AL$1&amp;"!c8")),", ",IF(INDIRECT($AL$1&amp;"!d8")="","",INDIRECT($AL$1&amp;"!d8"))))</f>
        <v/>
      </c>
      <c r="M34" s="253" t="str">
        <f ca="1">IF(K34="","",CONCATENATE(IF(INDIRECT($AL$1&amp;"!c8")="","",INDIRECT($AL$1&amp;"!c8")),", ",IF(INDIRECT($AL$1&amp;"!d8")="","",INDIRECT($AL$1&amp;"!d8"))))</f>
        <v xml:space="preserve">, </v>
      </c>
      <c r="N34" s="254" t="str">
        <f ca="1">IF(L34="","",CONCATENATE(IF(INDIRECT($AL$1&amp;"!c8")="","",INDIRECT($AL$1&amp;"!c8")),", ",IF(INDIRECT($AL$1&amp;"!d8")="","",INDIRECT($AL$1&amp;"!d8"))))</f>
        <v/>
      </c>
      <c r="O34" s="203" t="str">
        <f ca="1">IF(INDIRECT($AL$1&amp;"!e8")="","",INDIRECT($AL$1&amp;"!e8"))</f>
        <v/>
      </c>
      <c r="P34" s="205"/>
      <c r="Q34" s="206"/>
      <c r="R34" s="206"/>
      <c r="S34" s="209" t="str">
        <f>IF(TRIM(P34)="","",1)</f>
        <v/>
      </c>
      <c r="T34" s="205"/>
      <c r="U34" s="206"/>
      <c r="V34" s="206"/>
      <c r="W34" s="209" t="str">
        <f>IF(TRIM(T34)="","",S54+1)</f>
        <v/>
      </c>
      <c r="X34" s="205"/>
      <c r="Y34" s="206"/>
      <c r="Z34" s="206"/>
      <c r="AA34" s="207"/>
      <c r="AB34" s="208"/>
      <c r="AC34" s="88">
        <v>1</v>
      </c>
      <c r="AD34" s="2"/>
      <c r="AI34" s="183">
        <f>IF(Z34="",0,VLOOKUP(Z34,Daten!$B$2:$C$11,2,FALSE))</f>
        <v>0</v>
      </c>
      <c r="AJ34" s="191">
        <f>X34+AI34*100</f>
        <v>0</v>
      </c>
      <c r="AL34" s="442">
        <f>SUM(COUNTIF($P$5:$P$26,"&lt;="&amp;$AL$2),COUNTIF($T$5:$T$24,"&lt;="&amp;$AL$2))</f>
        <v>0</v>
      </c>
      <c r="AM34" s="442">
        <f>SUM(COUNTIF($P$34:$P$55,"&lt;="&amp;$AL$2),COUNTIF($T$34:$T$53,"&lt;="&amp;$AL$2))</f>
        <v>0</v>
      </c>
    </row>
    <row r="35" spans="1:39" ht="12" customHeight="1">
      <c r="A35" s="242"/>
      <c r="B35" s="407"/>
      <c r="C35" s="407"/>
      <c r="D35" s="326"/>
      <c r="E35" s="327"/>
      <c r="F35" s="330"/>
      <c r="G35" s="330"/>
      <c r="H35" s="210" t="str">
        <f ca="1">IF(INDIRECT($AL$1&amp;"!a9")="","",INDIRECT($AL$1&amp;"!a9"))</f>
        <v/>
      </c>
      <c r="I35" s="172" t="s">
        <v>1</v>
      </c>
      <c r="J35" s="252" t="str">
        <f ca="1">IF(H35="","",CONCATENATE(IF(INDIRECT($AL$1&amp;"!c9")="","",INDIRECT($AL$1&amp;"!c9")),", ",IF(INDIRECT($AL$1&amp;"!d9")="","",INDIRECT($AL$1&amp;"!d9"))))</f>
        <v/>
      </c>
      <c r="K35" s="253" t="str">
        <f ca="1">IF(I35="","",CONCATENATE(IF(INDIRECT($AL$1&amp;"!c9")="","",INDIRECT($AL$1&amp;"!c9")),", ",IF(INDIRECT($AL$1&amp;"!d9")="","",INDIRECT($AL$1&amp;"!d9"))))</f>
        <v xml:space="preserve">, </v>
      </c>
      <c r="L35" s="253" t="str">
        <f ca="1">IF(J35="","",CONCATENATE(IF(INDIRECT($AL$1&amp;"!c9")="","",INDIRECT($AL$1&amp;"!c9")),", ",IF(INDIRECT($AL$1&amp;"!d9")="","",INDIRECT($AL$1&amp;"!d9"))))</f>
        <v/>
      </c>
      <c r="M35" s="253" t="str">
        <f ca="1">IF(K35="","",CONCATENATE(IF(INDIRECT($AL$1&amp;"!c9")="","",INDIRECT($AL$1&amp;"!c9")),", ",IF(INDIRECT($AL$1&amp;"!d9")="","",INDIRECT($AL$1&amp;"!d9"))))</f>
        <v xml:space="preserve">, </v>
      </c>
      <c r="N35" s="254" t="str">
        <f ca="1">IF(L35="","",CONCATENATE(IF(INDIRECT($AL$1&amp;"!c9")="","",INDIRECT($AL$1&amp;"!c9")),", ",IF(INDIRECT($AL$1&amp;"!d9")="","",INDIRECT($AL$1&amp;"!d9"))))</f>
        <v/>
      </c>
      <c r="O35" s="203" t="str">
        <f ca="1">IF(INDIRECT($AL$1&amp;"!e9")="","",INDIRECT($AL$1&amp;"!e9"))</f>
        <v/>
      </c>
      <c r="P35" s="205"/>
      <c r="Q35" s="206"/>
      <c r="R35" s="206"/>
      <c r="S35" s="209" t="str">
        <f>IF(TRIM(P35)="","",S34+1)</f>
        <v/>
      </c>
      <c r="T35" s="205"/>
      <c r="U35" s="206"/>
      <c r="V35" s="206"/>
      <c r="W35" s="209" t="str">
        <f t="shared" ref="W35:W52" si="6">IF(TRIM(T35)="","",W34+1)</f>
        <v/>
      </c>
      <c r="X35" s="205"/>
      <c r="Y35" s="206"/>
      <c r="Z35" s="206"/>
      <c r="AA35" s="207"/>
      <c r="AB35" s="208"/>
      <c r="AC35" s="88">
        <v>2</v>
      </c>
      <c r="AD35" s="2"/>
      <c r="AI35" s="183">
        <f>IF(Z35="",0,VLOOKUP(Z35,Daten!$B$2:$C$11,2,FALSE))</f>
        <v>0</v>
      </c>
      <c r="AJ35" s="191">
        <f t="shared" ref="AJ35:AJ54" si="7">X35+AI35*100</f>
        <v>0</v>
      </c>
      <c r="AL35" s="443"/>
      <c r="AM35" s="443"/>
    </row>
    <row r="36" spans="1:39" ht="12" customHeight="1" thickBot="1">
      <c r="A36" s="367" t="s">
        <v>205</v>
      </c>
      <c r="B36" s="395"/>
      <c r="C36" s="395"/>
      <c r="D36" s="395"/>
      <c r="E36" s="395"/>
      <c r="F36" s="395"/>
      <c r="G36" s="368"/>
      <c r="H36" s="210" t="str">
        <f ca="1">IF(INDIRECT($AL$1&amp;"!a10")="","",INDIRECT($AL$1&amp;"!a10"))</f>
        <v/>
      </c>
      <c r="I36" s="172" t="s">
        <v>0</v>
      </c>
      <c r="J36" s="219" t="str">
        <f ca="1">IF(H36="","",CONCATENATE(IF(INDIRECT($AL$1&amp;"!c10")="","",INDIRECT($AL$1&amp;"!c10")),", ",IF(INDIRECT($AL$1&amp;"!d10")="","",INDIRECT($AL$1&amp;"!d10"))))</f>
        <v/>
      </c>
      <c r="K36" s="192">
        <v>1</v>
      </c>
      <c r="L36" s="193">
        <v>2</v>
      </c>
      <c r="M36" s="193">
        <v>3</v>
      </c>
      <c r="N36" s="193" t="s">
        <v>213</v>
      </c>
      <c r="O36" s="203" t="str">
        <f ca="1">IF(INDIRECT($AL$1&amp;"!e10")="","",INDIRECT($AL$1&amp;"!e10"))</f>
        <v/>
      </c>
      <c r="P36" s="205"/>
      <c r="Q36" s="206"/>
      <c r="R36" s="206"/>
      <c r="S36" s="209" t="str">
        <f t="shared" ref="S36:S51" si="8">IF(TRIM(P36)="","",S35+1)</f>
        <v/>
      </c>
      <c r="T36" s="205"/>
      <c r="U36" s="206"/>
      <c r="V36" s="206"/>
      <c r="W36" s="209" t="str">
        <f t="shared" si="6"/>
        <v/>
      </c>
      <c r="X36" s="205"/>
      <c r="Y36" s="206"/>
      <c r="Z36" s="206"/>
      <c r="AA36" s="207"/>
      <c r="AB36" s="208"/>
      <c r="AC36" s="88">
        <v>3</v>
      </c>
      <c r="AD36" s="2"/>
      <c r="AI36" s="183">
        <f>IF(Z36="",0,VLOOKUP(Z36,Daten!$B$2:$C$11,2,FALSE))</f>
        <v>0</v>
      </c>
      <c r="AJ36" s="191">
        <f t="shared" si="7"/>
        <v>0</v>
      </c>
      <c r="AL36" s="442">
        <f>SUM(COUNTIF($P$5:$P$26,"&lt;="&amp;$AL$3),COUNTIF($T$5:$T$24,"&lt;="&amp;$AL$3))-$AL$34</f>
        <v>0</v>
      </c>
      <c r="AM36" s="442">
        <f>SUM(COUNTIF($P$34:$P$55,"&lt;="&amp;$AL$3),COUNTIF($T$34:$T$53,"&lt;="&amp;$AL$3))-$AM$34</f>
        <v>0</v>
      </c>
    </row>
    <row r="37" spans="1:39" ht="12" customHeight="1" thickBot="1">
      <c r="A37" s="396"/>
      <c r="B37" s="398" t="s">
        <v>287</v>
      </c>
      <c r="C37" s="399"/>
      <c r="D37" s="400"/>
      <c r="E37" s="404" t="s">
        <v>288</v>
      </c>
      <c r="F37" s="404"/>
      <c r="G37" s="404"/>
      <c r="H37" s="210" t="str">
        <f ca="1">IF(INDIRECT($AL$1&amp;"!a11")="","",INDIRECT($AL$1&amp;"!a11"))</f>
        <v/>
      </c>
      <c r="I37" s="172" t="s">
        <v>0</v>
      </c>
      <c r="J37" s="219" t="str">
        <f ca="1">IF(H37="","",CONCATENATE(IF(INDIRECT($AL$1&amp;"!c11")="","",INDIRECT($AL$1&amp;"!c11")),", ",IF(INDIRECT($AL$1&amp;"!d11")="","",INDIRECT($AL$1&amp;"!d11"))))</f>
        <v/>
      </c>
      <c r="K37" s="194">
        <v>1</v>
      </c>
      <c r="L37" s="195">
        <v>2</v>
      </c>
      <c r="M37" s="195">
        <v>3</v>
      </c>
      <c r="N37" s="195" t="s">
        <v>213</v>
      </c>
      <c r="O37" s="203" t="str">
        <f ca="1">IF(INDIRECT($AL$1&amp;"!e11")="","",INDIRECT($AL$1&amp;"!e11"))</f>
        <v/>
      </c>
      <c r="P37" s="205"/>
      <c r="Q37" s="206"/>
      <c r="R37" s="206"/>
      <c r="S37" s="209" t="str">
        <f t="shared" si="8"/>
        <v/>
      </c>
      <c r="T37" s="205"/>
      <c r="U37" s="206"/>
      <c r="V37" s="206"/>
      <c r="W37" s="209" t="str">
        <f t="shared" si="6"/>
        <v/>
      </c>
      <c r="X37" s="205"/>
      <c r="Y37" s="206"/>
      <c r="Z37" s="206"/>
      <c r="AA37" s="207"/>
      <c r="AB37" s="208"/>
      <c r="AC37" s="88">
        <v>4</v>
      </c>
      <c r="AD37" s="2"/>
      <c r="AI37" s="183">
        <f>IF(Z37="",0,VLOOKUP(Z37,Daten!$B$2:$C$11,2,FALSE))</f>
        <v>0</v>
      </c>
      <c r="AJ37" s="191">
        <f t="shared" si="7"/>
        <v>0</v>
      </c>
      <c r="AL37" s="443"/>
      <c r="AM37" s="443"/>
    </row>
    <row r="38" spans="1:39" ht="12" customHeight="1" thickBot="1">
      <c r="A38" s="397"/>
      <c r="B38" s="401"/>
      <c r="C38" s="402"/>
      <c r="D38" s="403"/>
      <c r="E38" s="404"/>
      <c r="F38" s="404"/>
      <c r="G38" s="404"/>
      <c r="H38" s="210" t="str">
        <f ca="1">IF(INDIRECT($AL$1&amp;"!a12")="","",INDIRECT($AL$1&amp;"!a12"))</f>
        <v/>
      </c>
      <c r="I38" s="173" t="s">
        <v>6</v>
      </c>
      <c r="J38" s="252" t="str">
        <f ca="1">IF(H38="","",CONCATENATE(IF(INDIRECT($AL$1&amp;"!c12")="","",INDIRECT($AL$1&amp;"!c12")),", ",IF(INDIRECT($AL$1&amp;"!d12")="","",INDIRECT($AL$1&amp;"!d12"))))</f>
        <v/>
      </c>
      <c r="K38" s="253" t="str">
        <f ca="1">IF(I38="","",CONCATENATE(IF(INDIRECT($AL$1&amp;"!c12")="","",INDIRECT($AL$1&amp;"!c12")),", ",IF(INDIRECT($AL$1&amp;"!d12")="","",INDIRECT($AL$1&amp;"!d12"))))</f>
        <v xml:space="preserve">, </v>
      </c>
      <c r="L38" s="253" t="str">
        <f ca="1">IF(J38="","",CONCATENATE(IF(INDIRECT($AL$1&amp;"!c12")="","",INDIRECT($AL$1&amp;"!c12")),", ",IF(INDIRECT($AL$1&amp;"!d12")="","",INDIRECT($AL$1&amp;"!d12"))))</f>
        <v/>
      </c>
      <c r="M38" s="253" t="str">
        <f ca="1">IF(K38="","",CONCATENATE(IF(INDIRECT($AL$1&amp;"!c12")="","",INDIRECT($AL$1&amp;"!c12")),", ",IF(INDIRECT($AL$1&amp;"!d12")="","",INDIRECT($AL$1&amp;"!d12"))))</f>
        <v xml:space="preserve">, </v>
      </c>
      <c r="N38" s="254" t="str">
        <f ca="1">IF(L38="","",CONCATENATE(IF(INDIRECT($AL$1&amp;"!c12")="","",INDIRECT($AL$1&amp;"!c12")),", ",IF(INDIRECT($AL$1&amp;"!d12")="","",INDIRECT($AL$1&amp;"!d12"))))</f>
        <v/>
      </c>
      <c r="O38" s="203" t="str">
        <f ca="1">IF(INDIRECT($AL$1&amp;"!e12")="","",INDIRECT($AL$1&amp;"!e12"))</f>
        <v/>
      </c>
      <c r="P38" s="205"/>
      <c r="Q38" s="206"/>
      <c r="R38" s="206"/>
      <c r="S38" s="209" t="str">
        <f t="shared" si="8"/>
        <v/>
      </c>
      <c r="T38" s="205"/>
      <c r="U38" s="206"/>
      <c r="V38" s="206"/>
      <c r="W38" s="209" t="str">
        <f t="shared" si="6"/>
        <v/>
      </c>
      <c r="X38" s="205"/>
      <c r="Y38" s="206"/>
      <c r="Z38" s="206"/>
      <c r="AA38" s="207"/>
      <c r="AB38" s="208"/>
      <c r="AC38" s="88">
        <v>5</v>
      </c>
      <c r="AD38" s="2"/>
      <c r="AI38" s="183">
        <f>IF(Z38="",0,VLOOKUP(Z38,Daten!$B$2:$C$11,2,FALSE))</f>
        <v>0</v>
      </c>
      <c r="AJ38" s="191">
        <f t="shared" si="7"/>
        <v>0</v>
      </c>
      <c r="AL38" s="442">
        <f>SUM(COUNTIF($P$5:$P$26,"&lt;="&amp;$AL$4),COUNTIF($T$5:$T$24,"&lt;="&amp;$AL$4))-SUM($AL$34:$AL$37)</f>
        <v>0</v>
      </c>
      <c r="AM38" s="442">
        <f>SUM(COUNTIF($P$34:$P$55,"&lt;="&amp;$AL$4),COUNTIF($T$34:$T$53,"&lt;="&amp;$AL$4))-SUM($AM$34:$AM$37)</f>
        <v>0</v>
      </c>
    </row>
    <row r="39" spans="1:39" ht="12" customHeight="1">
      <c r="A39" s="181"/>
      <c r="B39" s="405" t="s">
        <v>5</v>
      </c>
      <c r="C39" s="405"/>
      <c r="D39" s="220" t="s">
        <v>7</v>
      </c>
      <c r="E39" s="182" t="s">
        <v>5</v>
      </c>
      <c r="F39" s="406" t="s">
        <v>7</v>
      </c>
      <c r="G39" s="406"/>
      <c r="H39" s="210" t="str">
        <f ca="1">IF(INDIRECT($AL$1&amp;"!a13")="","",INDIRECT($AL$1&amp;"!a13"))</f>
        <v/>
      </c>
      <c r="I39" s="173" t="s">
        <v>6</v>
      </c>
      <c r="J39" s="252" t="str">
        <f ca="1">IF(H39="","",CONCATENATE(IF(INDIRECT($AL$1&amp;"!c13")="","",INDIRECT($AL$1&amp;"!c13")),", ",IF(INDIRECT($AL$1&amp;"!d13")="","",INDIRECT($AL$1&amp;"!d13"))))</f>
        <v/>
      </c>
      <c r="K39" s="253" t="str">
        <f ca="1">IF(I39="","",CONCATENATE(IF(INDIRECT($AL$1&amp;"!c13")="","",INDIRECT($AL$1&amp;"!c13")),", ",IF(INDIRECT($AL$1&amp;"!d13")="","",INDIRECT($AL$1&amp;"!d13"))))</f>
        <v xml:space="preserve">, </v>
      </c>
      <c r="L39" s="253" t="str">
        <f ca="1">IF(J39="","",CONCATENATE(IF(INDIRECT($AL$1&amp;"!c13")="","",INDIRECT($AL$1&amp;"!c13")),", ",IF(INDIRECT($AL$1&amp;"!d13")="","",INDIRECT($AL$1&amp;"!d13"))))</f>
        <v/>
      </c>
      <c r="M39" s="253" t="str">
        <f ca="1">IF(K39="","",CONCATENATE(IF(INDIRECT($AL$1&amp;"!c13")="","",INDIRECT($AL$1&amp;"!c13")),", ",IF(INDIRECT($AL$1&amp;"!d13")="","",INDIRECT($AL$1&amp;"!d13"))))</f>
        <v xml:space="preserve">, </v>
      </c>
      <c r="N39" s="254" t="str">
        <f ca="1">IF(L39="","",CONCATENATE(IF(INDIRECT($AL$1&amp;"!c13")="","",INDIRECT($AL$1&amp;"!c13")),", ",IF(INDIRECT($AL$1&amp;"!d13")="","",INDIRECT($AL$1&amp;"!d13"))))</f>
        <v/>
      </c>
      <c r="O39" s="203" t="str">
        <f ca="1">IF(INDIRECT($AL$1&amp;"!e13")="","",INDIRECT($AL$1&amp;"!e13"))</f>
        <v/>
      </c>
      <c r="P39" s="205"/>
      <c r="Q39" s="206"/>
      <c r="R39" s="206"/>
      <c r="S39" s="209" t="str">
        <f t="shared" si="8"/>
        <v/>
      </c>
      <c r="T39" s="205"/>
      <c r="U39" s="206"/>
      <c r="V39" s="206"/>
      <c r="W39" s="209" t="str">
        <f t="shared" si="6"/>
        <v/>
      </c>
      <c r="X39" s="205"/>
      <c r="Y39" s="206"/>
      <c r="Z39" s="206"/>
      <c r="AA39" s="207"/>
      <c r="AB39" s="208"/>
      <c r="AC39" s="88">
        <v>6</v>
      </c>
      <c r="AD39" s="2"/>
      <c r="AI39" s="183">
        <f>IF(Z39="",0,VLOOKUP(Z39,Daten!$B$2:$C$11,2,FALSE))</f>
        <v>0</v>
      </c>
      <c r="AJ39" s="191">
        <f t="shared" si="7"/>
        <v>0</v>
      </c>
      <c r="AL39" s="443"/>
      <c r="AM39" s="443"/>
    </row>
    <row r="40" spans="1:39" ht="12" customHeight="1">
      <c r="A40" s="320" t="s">
        <v>289</v>
      </c>
      <c r="B40" s="324">
        <f>IF($AL$6&gt;=1,$AL34,"")</f>
        <v>0</v>
      </c>
      <c r="C40" s="324"/>
      <c r="D40" s="408">
        <f>IF($AL$6&gt;=1,AM34,"")</f>
        <v>0</v>
      </c>
      <c r="E40" s="325">
        <f>SUM($B$40:$C$49)</f>
        <v>0</v>
      </c>
      <c r="F40" s="409">
        <f>SUM($D$40:$D$49)</f>
        <v>0</v>
      </c>
      <c r="G40" s="409"/>
      <c r="H40" s="210" t="str">
        <f ca="1">IF(INDIRECT($AL$1&amp;"!a14")="","",INDIRECT($AL$1&amp;"!a14"))</f>
        <v/>
      </c>
      <c r="I40" s="173" t="s">
        <v>6</v>
      </c>
      <c r="J40" s="252" t="str">
        <f ca="1">IF(H40="","",CONCATENATE(IF(INDIRECT($AL$1&amp;"!c14")="","",INDIRECT($AL$1&amp;"!c14")),", ",IF(INDIRECT($AL$1&amp;"!d14")="","",INDIRECT($AL$1&amp;"!d14"))))</f>
        <v/>
      </c>
      <c r="K40" s="253" t="str">
        <f ca="1">IF(I40="","",CONCATENATE(IF(INDIRECT($AL$1&amp;"!c14")="","",INDIRECT($AL$1&amp;"!c14")),", ",IF(INDIRECT($AL$1&amp;"!d14")="","",INDIRECT($AL$1&amp;"!d14"))))</f>
        <v xml:space="preserve">, </v>
      </c>
      <c r="L40" s="253" t="str">
        <f ca="1">IF(J40="","",CONCATENATE(IF(INDIRECT($AL$1&amp;"!c14")="","",INDIRECT($AL$1&amp;"!c14")),", ",IF(INDIRECT($AL$1&amp;"!d14")="","",INDIRECT($AL$1&amp;"!d14"))))</f>
        <v/>
      </c>
      <c r="M40" s="253" t="str">
        <f ca="1">IF(K40="","",CONCATENATE(IF(INDIRECT($AL$1&amp;"!c14")="","",INDIRECT($AL$1&amp;"!c14")),", ",IF(INDIRECT($AL$1&amp;"!d14")="","",INDIRECT($AL$1&amp;"!d14"))))</f>
        <v xml:space="preserve">, </v>
      </c>
      <c r="N40" s="254" t="str">
        <f ca="1">IF(L40="","",CONCATENATE(IF(INDIRECT($AL$1&amp;"!c14")="","",INDIRECT($AL$1&amp;"!c14")),", ",IF(INDIRECT($AL$1&amp;"!d14")="","",INDIRECT($AL$1&amp;"!d14"))))</f>
        <v/>
      </c>
      <c r="O40" s="203" t="str">
        <f ca="1">IF(INDIRECT($AL$1&amp;"!e14")="","",INDIRECT($AL$1&amp;"!e14"))</f>
        <v/>
      </c>
      <c r="P40" s="205"/>
      <c r="Q40" s="206"/>
      <c r="R40" s="206"/>
      <c r="S40" s="209" t="str">
        <f t="shared" si="8"/>
        <v/>
      </c>
      <c r="T40" s="205"/>
      <c r="U40" s="206"/>
      <c r="V40" s="206"/>
      <c r="W40" s="209" t="str">
        <f t="shared" si="6"/>
        <v/>
      </c>
      <c r="X40" s="205"/>
      <c r="Y40" s="206"/>
      <c r="Z40" s="206"/>
      <c r="AA40" s="207"/>
      <c r="AB40" s="208"/>
      <c r="AC40" s="88">
        <v>7</v>
      </c>
      <c r="AD40" s="2"/>
      <c r="AI40" s="183">
        <f>IF(Z40="",0,VLOOKUP(Z40,Daten!$B$2:$C$11,2,FALSE))</f>
        <v>0</v>
      </c>
      <c r="AJ40" s="191">
        <f t="shared" si="7"/>
        <v>0</v>
      </c>
      <c r="AL40" s="442">
        <f>SUM(COUNTIF($P$5:$P$26,"&lt;="&amp;$AL$5),COUNTIF($T$5:$T$24,"&lt;="&amp;$AL$5))-SUM($AL$34:$AL$39)</f>
        <v>0</v>
      </c>
      <c r="AM40" s="442">
        <f>SUM(COUNTIF($P$34:$P$55,"&lt;="&amp;$AL$5),COUNTIF($T$34:$T$53,"&lt;="&amp;$AL$5))-SUM($AM$34:$AM$39)</f>
        <v>0</v>
      </c>
    </row>
    <row r="41" spans="1:39" ht="12" customHeight="1" thickBot="1">
      <c r="A41" s="322"/>
      <c r="B41" s="324"/>
      <c r="C41" s="324"/>
      <c r="D41" s="408"/>
      <c r="E41" s="325"/>
      <c r="F41" s="409"/>
      <c r="G41" s="409"/>
      <c r="H41" s="210" t="str">
        <f ca="1">IF(INDIRECT($AL$1&amp;"!a15")="","",INDIRECT($AL$1&amp;"!a15"))</f>
        <v/>
      </c>
      <c r="I41" s="173" t="s">
        <v>6</v>
      </c>
      <c r="J41" s="252" t="str">
        <f ca="1">IF(H41="","",CONCATENATE(IF(INDIRECT($AL$1&amp;"!c15")="","",INDIRECT($AL$1&amp;"!c15")),", ",IF(INDIRECT($AL$1&amp;"!d15")="","",INDIRECT($AL$1&amp;"!d15"))))</f>
        <v/>
      </c>
      <c r="K41" s="253" t="str">
        <f ca="1">IF(I41="","",CONCATENATE(IF(INDIRECT($AL$1&amp;"!c15")="","",INDIRECT($AL$1&amp;"!c15")),", ",IF(INDIRECT($AL$1&amp;"!d15")="","",INDIRECT($AL$1&amp;"!d15"))))</f>
        <v xml:space="preserve">, </v>
      </c>
      <c r="L41" s="253" t="str">
        <f ca="1">IF(J41="","",CONCATENATE(IF(INDIRECT($AL$1&amp;"!c15")="","",INDIRECT($AL$1&amp;"!c15")),", ",IF(INDIRECT($AL$1&amp;"!d15")="","",INDIRECT($AL$1&amp;"!d15"))))</f>
        <v/>
      </c>
      <c r="M41" s="253" t="str">
        <f ca="1">IF(K41="","",CONCATENATE(IF(INDIRECT($AL$1&amp;"!c15")="","",INDIRECT($AL$1&amp;"!c15")),", ",IF(INDIRECT($AL$1&amp;"!d15")="","",INDIRECT($AL$1&amp;"!d15"))))</f>
        <v xml:space="preserve">, </v>
      </c>
      <c r="N41" s="254" t="str">
        <f ca="1">IF(L41="","",CONCATENATE(IF(INDIRECT($AL$1&amp;"!c15")="","",INDIRECT($AL$1&amp;"!c15")),", ",IF(INDIRECT($AL$1&amp;"!d15")="","",INDIRECT($AL$1&amp;"!d15"))))</f>
        <v/>
      </c>
      <c r="O41" s="203" t="str">
        <f ca="1">IF(INDIRECT($AL$1&amp;"!e15")="","",INDIRECT($AL$1&amp;"!e15"))</f>
        <v/>
      </c>
      <c r="P41" s="205"/>
      <c r="Q41" s="206"/>
      <c r="R41" s="206"/>
      <c r="S41" s="209" t="str">
        <f t="shared" si="8"/>
        <v/>
      </c>
      <c r="T41" s="205"/>
      <c r="U41" s="206"/>
      <c r="V41" s="206"/>
      <c r="W41" s="209" t="str">
        <f t="shared" si="6"/>
        <v/>
      </c>
      <c r="X41" s="205"/>
      <c r="Y41" s="206"/>
      <c r="Z41" s="206"/>
      <c r="AA41" s="207"/>
      <c r="AB41" s="208"/>
      <c r="AC41" s="88">
        <v>8</v>
      </c>
      <c r="AD41" s="2"/>
      <c r="AI41" s="183">
        <f>IF(Z41="",0,VLOOKUP(Z41,Daten!$B$2:$C$11,2,FALSE))</f>
        <v>0</v>
      </c>
      <c r="AJ41" s="191">
        <f t="shared" si="7"/>
        <v>0</v>
      </c>
      <c r="AL41" s="443"/>
      <c r="AM41" s="443"/>
    </row>
    <row r="42" spans="1:39" ht="12" customHeight="1" thickTop="1">
      <c r="A42" s="320" t="s">
        <v>290</v>
      </c>
      <c r="B42" s="324">
        <f>IF($AL$6&gt;=2,AL36,"")</f>
        <v>0</v>
      </c>
      <c r="C42" s="324"/>
      <c r="D42" s="324">
        <f>IF($AL$6&gt;=2,AM36,"")</f>
        <v>0</v>
      </c>
      <c r="E42" s="410" t="s">
        <v>198</v>
      </c>
      <c r="F42" s="411"/>
      <c r="G42" s="412"/>
      <c r="H42" s="210" t="str">
        <f ca="1">IF(INDIRECT($AL$1&amp;"!a16")="","",INDIRECT($AL$1&amp;"!a16"))</f>
        <v/>
      </c>
      <c r="I42" s="173" t="s">
        <v>6</v>
      </c>
      <c r="J42" s="252" t="str">
        <f ca="1">IF(H42="","",CONCATENATE(IF(INDIRECT($AL$1&amp;"!c16")="","",INDIRECT($AL$1&amp;"!c16")),", ",IF(INDIRECT($AL$1&amp;"!d16")="","",INDIRECT($AL$1&amp;"!d16"))))</f>
        <v/>
      </c>
      <c r="K42" s="253" t="str">
        <f ca="1">IF(I42="","",CONCATENATE(IF(INDIRECT($AL$1&amp;"!c16")="","",INDIRECT($AL$1&amp;"!c16")),", ",IF(INDIRECT($AL$1&amp;"!d16")="","",INDIRECT($AL$1&amp;"!d16"))))</f>
        <v xml:space="preserve">, </v>
      </c>
      <c r="L42" s="253" t="str">
        <f ca="1">IF(J42="","",CONCATENATE(IF(INDIRECT($AL$1&amp;"!c16")="","",INDIRECT($AL$1&amp;"!c16")),", ",IF(INDIRECT($AL$1&amp;"!d16")="","",INDIRECT($AL$1&amp;"!d16"))))</f>
        <v/>
      </c>
      <c r="M42" s="253" t="str">
        <f ca="1">IF(K42="","",CONCATENATE(IF(INDIRECT($AL$1&amp;"!c16")="","",INDIRECT($AL$1&amp;"!c16")),", ",IF(INDIRECT($AL$1&amp;"!d16")="","",INDIRECT($AL$1&amp;"!d16"))))</f>
        <v xml:space="preserve">, </v>
      </c>
      <c r="N42" s="254" t="str">
        <f ca="1">IF(L42="","",CONCATENATE(IF(INDIRECT($AL$1&amp;"!c16")="","",INDIRECT($AL$1&amp;"!c16")),", ",IF(INDIRECT($AL$1&amp;"!d16")="","",INDIRECT($AL$1&amp;"!d16"))))</f>
        <v/>
      </c>
      <c r="O42" s="203" t="str">
        <f ca="1">IF(INDIRECT($AL$1&amp;"!e16")="","",INDIRECT($AL$1&amp;"!e16"))</f>
        <v/>
      </c>
      <c r="P42" s="205"/>
      <c r="Q42" s="206"/>
      <c r="R42" s="206"/>
      <c r="S42" s="209" t="str">
        <f t="shared" si="8"/>
        <v/>
      </c>
      <c r="T42" s="205"/>
      <c r="U42" s="206"/>
      <c r="V42" s="206"/>
      <c r="W42" s="209" t="str">
        <f t="shared" si="6"/>
        <v/>
      </c>
      <c r="X42" s="205"/>
      <c r="Y42" s="206"/>
      <c r="Z42" s="206"/>
      <c r="AA42" s="207"/>
      <c r="AB42" s="208"/>
      <c r="AC42" s="88">
        <v>9</v>
      </c>
      <c r="AD42" s="2"/>
      <c r="AI42" s="183">
        <f>IF(Z42="",0,VLOOKUP(Z42,Daten!$B$2:$C$11,2,FALSE))</f>
        <v>0</v>
      </c>
      <c r="AJ42" s="191">
        <f t="shared" si="7"/>
        <v>0</v>
      </c>
      <c r="AL42" s="442">
        <f>IF(NOT($AM$19="0"),1,0)</f>
        <v>0</v>
      </c>
      <c r="AM42" s="442">
        <f>IF(NOT($AM$21="0"),1,0)</f>
        <v>0</v>
      </c>
    </row>
    <row r="43" spans="1:39" ht="12" customHeight="1" thickBot="1">
      <c r="A43" s="322"/>
      <c r="B43" s="324"/>
      <c r="C43" s="324"/>
      <c r="D43" s="324"/>
      <c r="E43" s="413" t="str">
        <f>IF($E$40=$F$40,"Unentschieden",IF($E$40&gt;$F$40,$C$9,IF($F$40&gt;$E$40,$C$11,"Fehler")))</f>
        <v>Unentschieden</v>
      </c>
      <c r="F43" s="414"/>
      <c r="G43" s="415"/>
      <c r="H43" s="210" t="str">
        <f ca="1">IF(INDIRECT($AL$1&amp;"!a17")="","",INDIRECT($AL$1&amp;"!a17"))</f>
        <v/>
      </c>
      <c r="I43" s="173" t="s">
        <v>6</v>
      </c>
      <c r="J43" s="252" t="str">
        <f ca="1">IF(H43="","",CONCATENATE(IF(INDIRECT($AL$1&amp;"!c17")="","",INDIRECT($AL$1&amp;"!c17")),", ",IF(INDIRECT($AL$1&amp;"!d17")="","",INDIRECT($AL$1&amp;"!d17"))))</f>
        <v/>
      </c>
      <c r="K43" s="253" t="str">
        <f ca="1">IF(I43="","",CONCATENATE(IF(INDIRECT($AL$1&amp;"!c17")="","",INDIRECT($AL$1&amp;"!c17")),", ",IF(INDIRECT($AL$1&amp;"!d17")="","",INDIRECT($AL$1&amp;"!d17"))))</f>
        <v xml:space="preserve">, </v>
      </c>
      <c r="L43" s="253" t="str">
        <f ca="1">IF(J43="","",CONCATENATE(IF(INDIRECT($AL$1&amp;"!c17")="","",INDIRECT($AL$1&amp;"!c17")),", ",IF(INDIRECT($AL$1&amp;"!d17")="","",INDIRECT($AL$1&amp;"!d17"))))</f>
        <v/>
      </c>
      <c r="M43" s="253" t="str">
        <f ca="1">IF(K43="","",CONCATENATE(IF(INDIRECT($AL$1&amp;"!c17")="","",INDIRECT($AL$1&amp;"!c17")),", ",IF(INDIRECT($AL$1&amp;"!d17")="","",INDIRECT($AL$1&amp;"!d17"))))</f>
        <v xml:space="preserve">, </v>
      </c>
      <c r="N43" s="254" t="str">
        <f ca="1">IF(L43="","",CONCATENATE(IF(INDIRECT($AL$1&amp;"!c17")="","",INDIRECT($AL$1&amp;"!c17")),", ",IF(INDIRECT($AL$1&amp;"!d17")="","",INDIRECT($AL$1&amp;"!d17"))))</f>
        <v/>
      </c>
      <c r="O43" s="203" t="str">
        <f ca="1">IF(INDIRECT($AL$1&amp;"!e17")="","",INDIRECT($AL$1&amp;"!e17"))</f>
        <v/>
      </c>
      <c r="P43" s="205"/>
      <c r="Q43" s="206"/>
      <c r="R43" s="206"/>
      <c r="S43" s="209" t="str">
        <f t="shared" si="8"/>
        <v/>
      </c>
      <c r="T43" s="205"/>
      <c r="U43" s="206"/>
      <c r="V43" s="206"/>
      <c r="W43" s="209" t="str">
        <f t="shared" si="6"/>
        <v/>
      </c>
      <c r="X43" s="205"/>
      <c r="Y43" s="206"/>
      <c r="Z43" s="206"/>
      <c r="AA43" s="207"/>
      <c r="AB43" s="208"/>
      <c r="AC43" s="88">
        <v>10</v>
      </c>
      <c r="AD43" s="2"/>
      <c r="AI43" s="183">
        <f>IF(Z43="",0,VLOOKUP(Z43,Daten!$B$2:$C$11,2,FALSE))</f>
        <v>0</v>
      </c>
      <c r="AJ43" s="191">
        <f t="shared" si="7"/>
        <v>0</v>
      </c>
      <c r="AL43" s="443"/>
      <c r="AM43" s="443"/>
    </row>
    <row r="44" spans="1:39" ht="12" customHeight="1" thickTop="1">
      <c r="A44" s="320" t="s">
        <v>291</v>
      </c>
      <c r="B44" s="324">
        <f>IF($AL$6&gt;=3,AL38,"")</f>
        <v>0</v>
      </c>
      <c r="C44" s="324"/>
      <c r="D44" s="408">
        <f>IF($AL$6&gt;=3,AM38,"")</f>
        <v>0</v>
      </c>
      <c r="E44" s="428" t="s">
        <v>217</v>
      </c>
      <c r="F44" s="429"/>
      <c r="G44" s="430"/>
      <c r="H44" s="210" t="str">
        <f ca="1">IF(INDIRECT($AL$1&amp;"!a18")="","",INDIRECT($AL$1&amp;"!a18"))</f>
        <v/>
      </c>
      <c r="I44" s="173" t="s">
        <v>6</v>
      </c>
      <c r="J44" s="252" t="str">
        <f ca="1">IF(H44="","",CONCATENATE(IF(INDIRECT($AL$1&amp;"!c18")="","",INDIRECT($AL$1&amp;"!c18")),", ",IF(INDIRECT($AL$1&amp;"!d18")="","",INDIRECT($AL$1&amp;"!d18"))))</f>
        <v/>
      </c>
      <c r="K44" s="253" t="str">
        <f ca="1">IF(I44="","",CONCATENATE(IF(INDIRECT($AL$1&amp;"!c18")="","",INDIRECT($AL$1&amp;"!c18")),", ",IF(INDIRECT($AL$1&amp;"!d18")="","",INDIRECT($AL$1&amp;"!d18"))))</f>
        <v xml:space="preserve">, </v>
      </c>
      <c r="L44" s="253" t="str">
        <f ca="1">IF(J44="","",CONCATENATE(IF(INDIRECT($AL$1&amp;"!c18")="","",INDIRECT($AL$1&amp;"!c18")),", ",IF(INDIRECT($AL$1&amp;"!d18")="","",INDIRECT($AL$1&amp;"!d18"))))</f>
        <v/>
      </c>
      <c r="M44" s="253" t="str">
        <f ca="1">IF(K44="","",CONCATENATE(IF(INDIRECT($AL$1&amp;"!c18")="","",INDIRECT($AL$1&amp;"!c18")),", ",IF(INDIRECT($AL$1&amp;"!d18")="","",INDIRECT($AL$1&amp;"!d18"))))</f>
        <v xml:space="preserve">, </v>
      </c>
      <c r="N44" s="254" t="str">
        <f ca="1">IF(L44="","",CONCATENATE(IF(INDIRECT($AL$1&amp;"!c18")="","",INDIRECT($AL$1&amp;"!c18")),", ",IF(INDIRECT($AL$1&amp;"!d18")="","",INDIRECT($AL$1&amp;"!d18"))))</f>
        <v/>
      </c>
      <c r="O44" s="203" t="str">
        <f ca="1">IF(INDIRECT($AL$1&amp;"!e18")="","",INDIRECT($AL$1&amp;"!e18"))</f>
        <v/>
      </c>
      <c r="P44" s="205"/>
      <c r="Q44" s="206"/>
      <c r="R44" s="206"/>
      <c r="S44" s="209" t="str">
        <f t="shared" si="8"/>
        <v/>
      </c>
      <c r="T44" s="205"/>
      <c r="U44" s="206"/>
      <c r="V44" s="206"/>
      <c r="W44" s="209" t="str">
        <f t="shared" si="6"/>
        <v/>
      </c>
      <c r="X44" s="205"/>
      <c r="Y44" s="206"/>
      <c r="Z44" s="206"/>
      <c r="AA44" s="207"/>
      <c r="AB44" s="208"/>
      <c r="AC44" s="88">
        <v>11</v>
      </c>
      <c r="AD44" s="2"/>
      <c r="AI44" s="183">
        <f>IF(Z44="",0,VLOOKUP(Z44,Daten!$B$2:$C$11,2,FALSE))</f>
        <v>0</v>
      </c>
      <c r="AJ44" s="191">
        <f t="shared" si="7"/>
        <v>0</v>
      </c>
    </row>
    <row r="45" spans="1:39" ht="12" customHeight="1">
      <c r="A45" s="322"/>
      <c r="B45" s="324"/>
      <c r="C45" s="324"/>
      <c r="D45" s="408"/>
      <c r="E45" s="419"/>
      <c r="F45" s="420"/>
      <c r="G45" s="421"/>
      <c r="H45" s="210" t="str">
        <f ca="1">IF(INDIRECT($AL$1&amp;"!a19")="","",INDIRECT($AL$1&amp;"!a19"))</f>
        <v/>
      </c>
      <c r="I45" s="173" t="s">
        <v>6</v>
      </c>
      <c r="J45" s="252" t="str">
        <f ca="1">IF(H45="","",CONCATENATE(IF(INDIRECT($AL$1&amp;"!c19")="","",INDIRECT($AL$1&amp;"!c19")),", ",IF(INDIRECT($AL$1&amp;"!d19")="","",INDIRECT($AL$1&amp;"!d19"))))</f>
        <v/>
      </c>
      <c r="K45" s="253" t="str">
        <f ca="1">IF(I45="","",CONCATENATE(IF(INDIRECT($AL$1&amp;"!c19")="","",INDIRECT($AL$1&amp;"!c19")),", ",IF(INDIRECT($AL$1&amp;"!d19")="","",INDIRECT($AL$1&amp;"!d19"))))</f>
        <v xml:space="preserve">, </v>
      </c>
      <c r="L45" s="253" t="str">
        <f ca="1">IF(J45="","",CONCATENATE(IF(INDIRECT($AL$1&amp;"!c19")="","",INDIRECT($AL$1&amp;"!c19")),", ",IF(INDIRECT($AL$1&amp;"!d19")="","",INDIRECT($AL$1&amp;"!d19"))))</f>
        <v/>
      </c>
      <c r="M45" s="253" t="str">
        <f ca="1">IF(K45="","",CONCATENATE(IF(INDIRECT($AL$1&amp;"!c19")="","",INDIRECT($AL$1&amp;"!c19")),", ",IF(INDIRECT($AL$1&amp;"!d19")="","",INDIRECT($AL$1&amp;"!d19"))))</f>
        <v xml:space="preserve">, </v>
      </c>
      <c r="N45" s="254" t="str">
        <f ca="1">IF(L45="","",CONCATENATE(IF(INDIRECT($AL$1&amp;"!c19")="","",INDIRECT($AL$1&amp;"!c19")),", ",IF(INDIRECT($AL$1&amp;"!d19")="","",INDIRECT($AL$1&amp;"!d19"))))</f>
        <v/>
      </c>
      <c r="O45" s="203" t="str">
        <f ca="1">IF(INDIRECT($AL$1&amp;"!e19")="","",INDIRECT($AL$1&amp;"!e19"))</f>
        <v/>
      </c>
      <c r="P45" s="205"/>
      <c r="Q45" s="206"/>
      <c r="R45" s="206"/>
      <c r="S45" s="209" t="str">
        <f t="shared" si="8"/>
        <v/>
      </c>
      <c r="T45" s="205"/>
      <c r="U45" s="206"/>
      <c r="V45" s="206"/>
      <c r="W45" s="209" t="str">
        <f t="shared" si="6"/>
        <v/>
      </c>
      <c r="X45" s="205"/>
      <c r="Y45" s="206"/>
      <c r="Z45" s="206"/>
      <c r="AA45" s="207"/>
      <c r="AB45" s="208"/>
      <c r="AC45" s="88">
        <v>12</v>
      </c>
      <c r="AD45" s="2"/>
      <c r="AI45" s="183">
        <f>IF(Z45="",0,VLOOKUP(Z45,Daten!$B$2:$C$11,2,FALSE))</f>
        <v>0</v>
      </c>
      <c r="AJ45" s="191">
        <f t="shared" si="7"/>
        <v>0</v>
      </c>
    </row>
    <row r="46" spans="1:39" ht="12" customHeight="1" thickBot="1">
      <c r="A46" s="320" t="s">
        <v>292</v>
      </c>
      <c r="B46" s="324" t="str">
        <f>IF(OR(AND($AM$9&gt;0,Setup!$D$14&gt;0),AND(NOT($AN$19="0"),Setup!$D$14&gt;0)),AL40,"")</f>
        <v/>
      </c>
      <c r="C46" s="324"/>
      <c r="D46" s="408" t="str">
        <f>IF(OR(AND($AM$9&gt;0,Setup!$D$14&gt;0),AND(NOT($AN$19="0"),Setup!$D$14&gt;0)),AM40,"")</f>
        <v/>
      </c>
      <c r="E46" s="422"/>
      <c r="F46" s="423"/>
      <c r="G46" s="424"/>
      <c r="H46" s="210" t="str">
        <f ca="1">IF(INDIRECT($AL$1&amp;"!a20")="","",INDIRECT($AL$1&amp;"!a20"))</f>
        <v/>
      </c>
      <c r="I46" s="173" t="s">
        <v>6</v>
      </c>
      <c r="J46" s="252" t="str">
        <f ca="1">IF(H46="","",CONCATENATE(IF(INDIRECT($AL$1&amp;"!c20")="","",INDIRECT($AL$1&amp;"!c20")),", ",IF(INDIRECT($AL$1&amp;"!d20")="","",INDIRECT($AL$1&amp;"!d20"))))</f>
        <v/>
      </c>
      <c r="K46" s="253" t="str">
        <f ca="1">IF(I46="","",CONCATENATE(IF(INDIRECT($AL$1&amp;"!c20")="","",INDIRECT($AL$1&amp;"!c20")),", ",IF(INDIRECT($AL$1&amp;"!d20")="","",INDIRECT($AL$1&amp;"!d20"))))</f>
        <v xml:space="preserve">, </v>
      </c>
      <c r="L46" s="253" t="str">
        <f ca="1">IF(J46="","",CONCATENATE(IF(INDIRECT($AL$1&amp;"!c20")="","",INDIRECT($AL$1&amp;"!c20")),", ",IF(INDIRECT($AL$1&amp;"!d20")="","",INDIRECT($AL$1&amp;"!d20"))))</f>
        <v/>
      </c>
      <c r="M46" s="253" t="str">
        <f ca="1">IF(K46="","",CONCATENATE(IF(INDIRECT($AL$1&amp;"!c20")="","",INDIRECT($AL$1&amp;"!c20")),", ",IF(INDIRECT($AL$1&amp;"!d20")="","",INDIRECT($AL$1&amp;"!d20"))))</f>
        <v xml:space="preserve">, </v>
      </c>
      <c r="N46" s="254" t="str">
        <f ca="1">IF(L46="","",CONCATENATE(IF(INDIRECT($AL$1&amp;"!c20")="","",INDIRECT($AL$1&amp;"!c20")),", ",IF(INDIRECT($AL$1&amp;"!d20")="","",INDIRECT($AL$1&amp;"!d20"))))</f>
        <v/>
      </c>
      <c r="O46" s="203" t="str">
        <f ca="1">IF(INDIRECT($AL$1&amp;"!e20")="","",INDIRECT($AL$1&amp;"!e20"))</f>
        <v/>
      </c>
      <c r="P46" s="205"/>
      <c r="Q46" s="206"/>
      <c r="R46" s="206"/>
      <c r="S46" s="209" t="str">
        <f t="shared" si="8"/>
        <v/>
      </c>
      <c r="T46" s="205"/>
      <c r="U46" s="206"/>
      <c r="V46" s="206"/>
      <c r="W46" s="209" t="str">
        <f t="shared" si="6"/>
        <v/>
      </c>
      <c r="X46" s="205"/>
      <c r="Y46" s="206"/>
      <c r="Z46" s="206"/>
      <c r="AA46" s="207"/>
      <c r="AB46" s="208"/>
      <c r="AC46" s="88">
        <v>13</v>
      </c>
      <c r="AD46" s="2"/>
      <c r="AI46" s="183">
        <f>IF(Z46="",0,VLOOKUP(Z46,Daten!$B$2:$C$11,2,FALSE))</f>
        <v>0</v>
      </c>
      <c r="AJ46" s="191">
        <f t="shared" si="7"/>
        <v>0</v>
      </c>
      <c r="AL46" s="1" t="s">
        <v>220</v>
      </c>
      <c r="AM46" s="1">
        <f>IF(BesondereVorkommnisse!K28="",0,1)</f>
        <v>0</v>
      </c>
    </row>
    <row r="47" spans="1:39" ht="12" customHeight="1">
      <c r="A47" s="322"/>
      <c r="B47" s="324"/>
      <c r="C47" s="324"/>
      <c r="D47" s="408"/>
      <c r="E47" s="416" t="s">
        <v>218</v>
      </c>
      <c r="F47" s="417"/>
      <c r="G47" s="418"/>
      <c r="H47" s="210" t="str">
        <f ca="1">IF(INDIRECT($AL$1&amp;"!a21")="","",INDIRECT($AL$1&amp;"!a21"))</f>
        <v/>
      </c>
      <c r="I47" s="173" t="s">
        <v>6</v>
      </c>
      <c r="J47" s="252" t="str">
        <f ca="1">IF(H47="","",CONCATENATE(IF(INDIRECT($AL$1&amp;"!c21")="","",INDIRECT($AL$1&amp;"!c21")),", ",IF(INDIRECT($AL$1&amp;"!d21")="","",INDIRECT($AL$1&amp;"!d21"))))</f>
        <v/>
      </c>
      <c r="K47" s="253" t="str">
        <f ca="1">IF(I47="","",CONCATENATE(IF(INDIRECT($AL$1&amp;"!c21")="","",INDIRECT($AL$1&amp;"!c21")),", ",IF(INDIRECT($AL$1&amp;"!d21")="","",INDIRECT($AL$1&amp;"!d21"))))</f>
        <v xml:space="preserve">, </v>
      </c>
      <c r="L47" s="253" t="str">
        <f ca="1">IF(J47="","",CONCATENATE(IF(INDIRECT($AL$1&amp;"!c21")="","",INDIRECT($AL$1&amp;"!c21")),", ",IF(INDIRECT($AL$1&amp;"!d21")="","",INDIRECT($AL$1&amp;"!d21"))))</f>
        <v/>
      </c>
      <c r="M47" s="253" t="str">
        <f ca="1">IF(K47="","",CONCATENATE(IF(INDIRECT($AL$1&amp;"!c21")="","",INDIRECT($AL$1&amp;"!c21")),", ",IF(INDIRECT($AL$1&amp;"!d21")="","",INDIRECT($AL$1&amp;"!d21"))))</f>
        <v xml:space="preserve">, </v>
      </c>
      <c r="N47" s="254" t="str">
        <f ca="1">IF(L47="","",CONCATENATE(IF(INDIRECT($AL$1&amp;"!c21")="","",INDIRECT($AL$1&amp;"!c21")),", ",IF(INDIRECT($AL$1&amp;"!d21")="","",INDIRECT($AL$1&amp;"!d21"))))</f>
        <v/>
      </c>
      <c r="O47" s="203" t="str">
        <f ca="1">IF(INDIRECT($AL$1&amp;"!e21")="","",INDIRECT($AL$1&amp;"!e21"))</f>
        <v/>
      </c>
      <c r="P47" s="205"/>
      <c r="Q47" s="206"/>
      <c r="R47" s="206"/>
      <c r="S47" s="209" t="str">
        <f t="shared" si="8"/>
        <v/>
      </c>
      <c r="T47" s="205"/>
      <c r="U47" s="206"/>
      <c r="V47" s="206"/>
      <c r="W47" s="209" t="str">
        <f t="shared" si="6"/>
        <v/>
      </c>
      <c r="X47" s="205"/>
      <c r="Y47" s="206"/>
      <c r="Z47" s="206"/>
      <c r="AA47" s="207"/>
      <c r="AB47" s="208"/>
      <c r="AC47" s="88">
        <v>14</v>
      </c>
      <c r="AD47" s="2"/>
      <c r="AI47" s="183">
        <f>IF(Z47="",0,VLOOKUP(Z47,Daten!$B$2:$C$11,2,FALSE))</f>
        <v>0</v>
      </c>
      <c r="AJ47" s="191">
        <f t="shared" si="7"/>
        <v>0</v>
      </c>
    </row>
    <row r="48" spans="1:39" ht="12" customHeight="1" thickBot="1">
      <c r="A48" s="320" t="s">
        <v>293</v>
      </c>
      <c r="B48" s="426" t="str">
        <f>IF(NOT($AN$19="0"),AL42,"")</f>
        <v/>
      </c>
      <c r="C48" s="426"/>
      <c r="D48" s="427" t="str">
        <f>IF(NOT($AN$19="0"),AM42,"")</f>
        <v/>
      </c>
      <c r="E48" s="419"/>
      <c r="F48" s="420"/>
      <c r="G48" s="421"/>
      <c r="H48" s="210" t="str">
        <f ca="1">IF(INDIRECT($AL$1&amp;"!a22")="","",INDIRECT($AL$1&amp;"!a22"))</f>
        <v/>
      </c>
      <c r="I48" s="173" t="s">
        <v>6</v>
      </c>
      <c r="J48" s="252" t="str">
        <f ca="1">IF(H48="","",CONCATENATE(IF(INDIRECT($AL$1&amp;"!c22")="","",INDIRECT($AL$1&amp;"!c22")),", ",IF(INDIRECT($AL$1&amp;"!d22")="","",INDIRECT($AL$1&amp;"!d22"))))</f>
        <v/>
      </c>
      <c r="K48" s="253" t="str">
        <f ca="1">IF(I48="","",CONCATENATE(IF(INDIRECT($AL$1&amp;"!c22")="","",INDIRECT($AL$1&amp;"!c22")),", ",IF(INDIRECT($AL$1&amp;"!d22")="","",INDIRECT($AL$1&amp;"!d22"))))</f>
        <v xml:space="preserve">, </v>
      </c>
      <c r="L48" s="253" t="str">
        <f ca="1">IF(J48="","",CONCATENATE(IF(INDIRECT($AL$1&amp;"!c22")="","",INDIRECT($AL$1&amp;"!c22")),", ",IF(INDIRECT($AL$1&amp;"!d22")="","",INDIRECT($AL$1&amp;"!d22"))))</f>
        <v/>
      </c>
      <c r="M48" s="253" t="str">
        <f ca="1">IF(K48="","",CONCATENATE(IF(INDIRECT($AL$1&amp;"!c22")="","",INDIRECT($AL$1&amp;"!c22")),", ",IF(INDIRECT($AL$1&amp;"!d22")="","",INDIRECT($AL$1&amp;"!d22"))))</f>
        <v xml:space="preserve">, </v>
      </c>
      <c r="N48" s="254" t="str">
        <f ca="1">IF(L48="","",CONCATENATE(IF(INDIRECT($AL$1&amp;"!c22")="","",INDIRECT($AL$1&amp;"!c22")),", ",IF(INDIRECT($AL$1&amp;"!d22")="","",INDIRECT($AL$1&amp;"!d22"))))</f>
        <v/>
      </c>
      <c r="O48" s="203" t="str">
        <f ca="1">IF(INDIRECT($AL$1&amp;"!e22")="","",INDIRECT($AL$1&amp;"!e22"))</f>
        <v/>
      </c>
      <c r="P48" s="205"/>
      <c r="Q48" s="206"/>
      <c r="R48" s="206"/>
      <c r="S48" s="209" t="str">
        <f t="shared" si="8"/>
        <v/>
      </c>
      <c r="T48" s="205"/>
      <c r="U48" s="206"/>
      <c r="V48" s="206"/>
      <c r="W48" s="209" t="str">
        <f t="shared" si="6"/>
        <v/>
      </c>
      <c r="X48" s="205"/>
      <c r="Y48" s="206"/>
      <c r="Z48" s="206"/>
      <c r="AA48" s="207"/>
      <c r="AB48" s="208"/>
      <c r="AC48" s="88">
        <v>15</v>
      </c>
      <c r="AD48" s="2"/>
      <c r="AI48" s="183">
        <f>IF(Z48="",0,VLOOKUP(Z48,Daten!$B$2:$C$11,2,FALSE))</f>
        <v>0</v>
      </c>
      <c r="AJ48" s="191">
        <f t="shared" si="7"/>
        <v>0</v>
      </c>
    </row>
    <row r="49" spans="1:36" ht="12" customHeight="1" thickBot="1">
      <c r="A49" s="425"/>
      <c r="B49" s="426"/>
      <c r="C49" s="426"/>
      <c r="D49" s="427"/>
      <c r="E49" s="422"/>
      <c r="F49" s="423"/>
      <c r="G49" s="424"/>
      <c r="H49" s="210" t="str">
        <f ca="1">IF(INDIRECT($AL$1&amp;"!a23")="","",INDIRECT($AL$1&amp;"!a23"))</f>
        <v/>
      </c>
      <c r="I49" s="173" t="s">
        <v>6</v>
      </c>
      <c r="J49" s="252" t="str">
        <f ca="1">IF(H49="","",CONCATENATE(IF(INDIRECT($AL$1&amp;"!c23")="","",INDIRECT($AL$1&amp;"!c23")),", ",IF(INDIRECT($AL$1&amp;"!d23")="","",INDIRECT($AL$1&amp;"!d23"))))</f>
        <v/>
      </c>
      <c r="K49" s="253" t="str">
        <f ca="1">IF(I49="","",CONCATENATE(IF(INDIRECT($AL$1&amp;"!c23")="","",INDIRECT($AL$1&amp;"!c23")),", ",IF(INDIRECT($AL$1&amp;"!d23")="","",INDIRECT($AL$1&amp;"!d23"))))</f>
        <v xml:space="preserve">, </v>
      </c>
      <c r="L49" s="253" t="str">
        <f ca="1">IF(J49="","",CONCATENATE(IF(INDIRECT($AL$1&amp;"!c23")="","",INDIRECT($AL$1&amp;"!c23")),", ",IF(INDIRECT($AL$1&amp;"!d23")="","",INDIRECT($AL$1&amp;"!d23"))))</f>
        <v/>
      </c>
      <c r="M49" s="253" t="str">
        <f ca="1">IF(K49="","",CONCATENATE(IF(INDIRECT($AL$1&amp;"!c23")="","",INDIRECT($AL$1&amp;"!c23")),", ",IF(INDIRECT($AL$1&amp;"!d23")="","",INDIRECT($AL$1&amp;"!d23"))))</f>
        <v xml:space="preserve">, </v>
      </c>
      <c r="N49" s="254" t="str">
        <f ca="1">IF(L49="","",CONCATENATE(IF(INDIRECT($AL$1&amp;"!c23")="","",INDIRECT($AL$1&amp;"!c23")),", ",IF(INDIRECT($AL$1&amp;"!d23")="","",INDIRECT($AL$1&amp;"!d23"))))</f>
        <v/>
      </c>
      <c r="O49" s="203" t="str">
        <f ca="1">IF(INDIRECT($AL$1&amp;"!e23")="","",INDIRECT($AL$1&amp;"!e23"))</f>
        <v/>
      </c>
      <c r="P49" s="205"/>
      <c r="Q49" s="206"/>
      <c r="R49" s="206"/>
      <c r="S49" s="209" t="str">
        <f t="shared" si="8"/>
        <v/>
      </c>
      <c r="T49" s="205"/>
      <c r="U49" s="206"/>
      <c r="V49" s="206"/>
      <c r="W49" s="209" t="str">
        <f t="shared" si="6"/>
        <v/>
      </c>
      <c r="X49" s="205"/>
      <c r="Y49" s="206"/>
      <c r="Z49" s="206"/>
      <c r="AA49" s="207"/>
      <c r="AB49" s="208"/>
      <c r="AC49" s="88">
        <v>16</v>
      </c>
      <c r="AD49" s="2"/>
      <c r="AI49" s="183">
        <f>IF(Z49="",0,VLOOKUP(Z49,Daten!$B$2:$C$11,2,FALSE))</f>
        <v>0</v>
      </c>
      <c r="AJ49" s="191">
        <f t="shared" si="7"/>
        <v>0</v>
      </c>
    </row>
    <row r="50" spans="1:36" ht="12" customHeight="1">
      <c r="A50" s="431"/>
      <c r="B50" s="432"/>
      <c r="C50" s="432"/>
      <c r="D50" s="432"/>
      <c r="E50" s="432"/>
      <c r="F50" s="432"/>
      <c r="G50" s="433"/>
      <c r="H50" s="210" t="str">
        <f ca="1">IF(INDIRECT($AL$1&amp;"!a24")="","",INDIRECT($AL$1&amp;"!a24"))</f>
        <v/>
      </c>
      <c r="I50" s="173" t="s">
        <v>6</v>
      </c>
      <c r="J50" s="252" t="str">
        <f ca="1">IF(H50="","",CONCATENATE(IF(INDIRECT($AL$1&amp;"!c24")="","",INDIRECT($AL$1&amp;"!c24")),", ",IF(INDIRECT($AL$1&amp;"!d24")="","",INDIRECT($AL$1&amp;"!d24"))))</f>
        <v/>
      </c>
      <c r="K50" s="253" t="str">
        <f ca="1">IF(I50="","",CONCATENATE(IF(INDIRECT($AL$1&amp;"!c24")="","",INDIRECT($AL$1&amp;"!c24")),", ",IF(INDIRECT($AL$1&amp;"!d24")="","",INDIRECT($AL$1&amp;"!d24"))))</f>
        <v xml:space="preserve">, </v>
      </c>
      <c r="L50" s="253" t="str">
        <f ca="1">IF(J50="","",CONCATENATE(IF(INDIRECT($AL$1&amp;"!c24")="","",INDIRECT($AL$1&amp;"!c24")),", ",IF(INDIRECT($AL$1&amp;"!d24")="","",INDIRECT($AL$1&amp;"!d24"))))</f>
        <v/>
      </c>
      <c r="M50" s="253" t="str">
        <f ca="1">IF(K50="","",CONCATENATE(IF(INDIRECT($AL$1&amp;"!c24")="","",INDIRECT($AL$1&amp;"!c24")),", ",IF(INDIRECT($AL$1&amp;"!d24")="","",INDIRECT($AL$1&amp;"!d24"))))</f>
        <v xml:space="preserve">, </v>
      </c>
      <c r="N50" s="254" t="str">
        <f ca="1">IF(L50="","",CONCATENATE(IF(INDIRECT($AL$1&amp;"!c24")="","",INDIRECT($AL$1&amp;"!c24")),", ",IF(INDIRECT($AL$1&amp;"!d24")="","",INDIRECT($AL$1&amp;"!d24"))))</f>
        <v/>
      </c>
      <c r="O50" s="203" t="str">
        <f ca="1">IF(INDIRECT($AL$1&amp;"!e24")="","",INDIRECT($AL$1&amp;"!e24"))</f>
        <v/>
      </c>
      <c r="P50" s="205"/>
      <c r="Q50" s="206"/>
      <c r="R50" s="206"/>
      <c r="S50" s="209" t="str">
        <f t="shared" si="8"/>
        <v/>
      </c>
      <c r="T50" s="205"/>
      <c r="U50" s="206"/>
      <c r="V50" s="206"/>
      <c r="W50" s="209" t="str">
        <f t="shared" si="6"/>
        <v/>
      </c>
      <c r="X50" s="205"/>
      <c r="Y50" s="206"/>
      <c r="Z50" s="206"/>
      <c r="AA50" s="207"/>
      <c r="AB50" s="208"/>
      <c r="AC50" s="88">
        <v>17</v>
      </c>
      <c r="AD50" s="2"/>
      <c r="AI50" s="183">
        <f>IF(Z50="",0,VLOOKUP(Z50,Daten!$B$2:$C$11,2,FALSE))</f>
        <v>0</v>
      </c>
      <c r="AJ50" s="191">
        <f t="shared" si="7"/>
        <v>0</v>
      </c>
    </row>
    <row r="51" spans="1:36" ht="12" customHeight="1" thickBot="1">
      <c r="A51" s="434"/>
      <c r="B51" s="435"/>
      <c r="C51" s="435"/>
      <c r="D51" s="435"/>
      <c r="E51" s="435"/>
      <c r="F51" s="435"/>
      <c r="G51" s="436"/>
      <c r="H51" s="211" t="str">
        <f ca="1">IF(INDIRECT($AL$1&amp;"!a25")="","",INDIRECT($AL$1&amp;"!a25"))</f>
        <v/>
      </c>
      <c r="I51" s="178" t="s">
        <v>6</v>
      </c>
      <c r="J51" s="331" t="str">
        <f ca="1">IF(H51="","",CONCATENATE(IF(INDIRECT($AL$1&amp;"!c25")="","",INDIRECT($AL$1&amp;"!c25")),", ",IF(INDIRECT($AL$1&amp;"!d25")="","",INDIRECT($AL$1&amp;"!d25"))))</f>
        <v/>
      </c>
      <c r="K51" s="332" t="str">
        <f ca="1">IF(I51="","",CONCATENATE(IF(INDIRECT($AL$1&amp;"!c25")="","",INDIRECT($AL$1&amp;"!c25")),", ",IF(INDIRECT($AL$1&amp;"!d25")="","",INDIRECT($AL$1&amp;"!d25"))))</f>
        <v xml:space="preserve">, </v>
      </c>
      <c r="L51" s="332" t="str">
        <f ca="1">IF(J51="","",CONCATENATE(IF(INDIRECT($AL$1&amp;"!c25")="","",INDIRECT($AL$1&amp;"!c25")),", ",IF(INDIRECT($AL$1&amp;"!d25")="","",INDIRECT($AL$1&amp;"!d25"))))</f>
        <v/>
      </c>
      <c r="M51" s="332" t="str">
        <f ca="1">IF(K51="","",CONCATENATE(IF(INDIRECT($AL$1&amp;"!c25")="","",INDIRECT($AL$1&amp;"!c25")),", ",IF(INDIRECT($AL$1&amp;"!d25")="","",INDIRECT($AL$1&amp;"!d25"))))</f>
        <v xml:space="preserve">, </v>
      </c>
      <c r="N51" s="333" t="str">
        <f ca="1">IF(L51="","",CONCATENATE(IF(INDIRECT($AL$1&amp;"!c25")="","",INDIRECT($AL$1&amp;"!c25")),", ",IF(INDIRECT($AL$1&amp;"!d25")="","",INDIRECT($AL$1&amp;"!d25"))))</f>
        <v/>
      </c>
      <c r="O51" s="204" t="str">
        <f ca="1">IF(INDIRECT($AL$1&amp;"!e25")="","",INDIRECT($AL$1&amp;"!e25"))</f>
        <v/>
      </c>
      <c r="P51" s="214"/>
      <c r="Q51" s="215"/>
      <c r="R51" s="215"/>
      <c r="S51" s="216" t="str">
        <f t="shared" si="8"/>
        <v/>
      </c>
      <c r="T51" s="214"/>
      <c r="U51" s="215"/>
      <c r="V51" s="215"/>
      <c r="W51" s="216" t="str">
        <f t="shared" si="6"/>
        <v/>
      </c>
      <c r="X51" s="214"/>
      <c r="Y51" s="215"/>
      <c r="Z51" s="215"/>
      <c r="AA51" s="217"/>
      <c r="AB51" s="218"/>
      <c r="AC51" s="88">
        <v>18</v>
      </c>
      <c r="AD51" s="2"/>
      <c r="AI51" s="183">
        <f>IF(Z51="",0,VLOOKUP(Z51,Daten!$B$2:$C$11,2,FALSE))</f>
        <v>0</v>
      </c>
      <c r="AJ51" s="191">
        <f t="shared" si="7"/>
        <v>0</v>
      </c>
    </row>
    <row r="52" spans="1:36" ht="6" customHeight="1" thickBot="1">
      <c r="A52" s="434"/>
      <c r="B52" s="435"/>
      <c r="C52" s="435"/>
      <c r="D52" s="435"/>
      <c r="E52" s="435"/>
      <c r="F52" s="435"/>
      <c r="G52" s="436"/>
      <c r="H52" s="334" t="s">
        <v>294</v>
      </c>
      <c r="I52" s="335"/>
      <c r="J52" s="245" t="s">
        <v>224</v>
      </c>
      <c r="K52" s="314" t="s">
        <v>295</v>
      </c>
      <c r="L52" s="340"/>
      <c r="M52" s="340"/>
      <c r="N52" s="315"/>
      <c r="O52" s="350">
        <f ca="1">IF(INDIRECT($AL$1&amp;"!g1")="","",INDIRECT($AL$1&amp;"!g1"))</f>
        <v>0</v>
      </c>
      <c r="P52" s="348"/>
      <c r="Q52" s="255"/>
      <c r="R52" s="255"/>
      <c r="S52" s="346" t="str">
        <f>IF(TRIM(P52)="","",S51+1)</f>
        <v/>
      </c>
      <c r="T52" s="348"/>
      <c r="U52" s="255"/>
      <c r="V52" s="255"/>
      <c r="W52" s="346" t="str">
        <f t="shared" si="6"/>
        <v/>
      </c>
      <c r="X52" s="348"/>
      <c r="Y52" s="255"/>
      <c r="Z52" s="255"/>
      <c r="AA52" s="389"/>
      <c r="AB52" s="391"/>
      <c r="AC52" s="439">
        <v>19</v>
      </c>
      <c r="AD52" s="26"/>
      <c r="AI52" s="183">
        <f>IF(Z52="",0,VLOOKUP(Z52,Daten!$B$2:$C$11,2,FALSE))</f>
        <v>0</v>
      </c>
      <c r="AJ52" s="191">
        <f t="shared" si="7"/>
        <v>0</v>
      </c>
    </row>
    <row r="53" spans="1:36" ht="6" customHeight="1" thickBot="1">
      <c r="A53" s="434"/>
      <c r="B53" s="435"/>
      <c r="C53" s="435"/>
      <c r="D53" s="435"/>
      <c r="E53" s="435"/>
      <c r="F53" s="435"/>
      <c r="G53" s="436"/>
      <c r="H53" s="336"/>
      <c r="I53" s="337"/>
      <c r="J53" s="245"/>
      <c r="K53" s="341"/>
      <c r="L53" s="342"/>
      <c r="M53" s="342"/>
      <c r="N53" s="343"/>
      <c r="O53" s="351"/>
      <c r="P53" s="349"/>
      <c r="Q53" s="256"/>
      <c r="R53" s="256"/>
      <c r="S53" s="353"/>
      <c r="T53" s="349"/>
      <c r="U53" s="256"/>
      <c r="V53" s="257"/>
      <c r="W53" s="347"/>
      <c r="X53" s="349"/>
      <c r="Y53" s="256"/>
      <c r="Z53" s="256"/>
      <c r="AA53" s="440"/>
      <c r="AB53" s="441"/>
      <c r="AC53" s="439"/>
      <c r="AD53" s="26"/>
      <c r="AI53" s="170"/>
      <c r="AJ53" s="191"/>
    </row>
    <row r="54" spans="1:36" ht="6" customHeight="1" thickBot="1">
      <c r="A54" s="434"/>
      <c r="B54" s="435"/>
      <c r="C54" s="435"/>
      <c r="D54" s="435"/>
      <c r="E54" s="435"/>
      <c r="F54" s="435"/>
      <c r="G54" s="436"/>
      <c r="H54" s="336"/>
      <c r="I54" s="337"/>
      <c r="J54" s="245"/>
      <c r="K54" s="316"/>
      <c r="L54" s="344"/>
      <c r="M54" s="344"/>
      <c r="N54" s="317"/>
      <c r="O54" s="352"/>
      <c r="P54" s="348"/>
      <c r="Q54" s="255"/>
      <c r="R54" s="255"/>
      <c r="S54" s="346" t="str">
        <f>IF(TRIM(P54)="","",S52+1)</f>
        <v/>
      </c>
      <c r="T54" s="354" t="s">
        <v>8</v>
      </c>
      <c r="U54" s="354"/>
      <c r="V54" s="446">
        <f>COUNT($S$34:$S$54,$W$34:$W$53)</f>
        <v>0</v>
      </c>
      <c r="W54" s="446"/>
      <c r="X54" s="348"/>
      <c r="Y54" s="255"/>
      <c r="Z54" s="255"/>
      <c r="AA54" s="389"/>
      <c r="AB54" s="391"/>
      <c r="AC54" s="439">
        <v>20</v>
      </c>
      <c r="AD54" s="26"/>
      <c r="AI54" s="183">
        <f>IF(Z54="",0,VLOOKUP(Z54,Daten!$B$2:$C$11,2,FALSE))</f>
        <v>0</v>
      </c>
      <c r="AJ54" s="191">
        <f t="shared" si="7"/>
        <v>0</v>
      </c>
    </row>
    <row r="55" spans="1:36" ht="6" customHeight="1" thickBot="1">
      <c r="A55" s="434"/>
      <c r="B55" s="435"/>
      <c r="C55" s="435"/>
      <c r="D55" s="435"/>
      <c r="E55" s="435"/>
      <c r="F55" s="435"/>
      <c r="G55" s="436"/>
      <c r="H55" s="336"/>
      <c r="I55" s="337"/>
      <c r="J55" s="345" t="str">
        <f ca="1">IF(C11="","",IF(INDIRECT($AL$1&amp;"!c5")="","",IF(INDIRECT($AL$1&amp;"!d5")="","",CONCATENATE(INDIRECT($AL$1&amp;"!c5"),", ",INDIRECT($AL$1&amp;"!d5")))))</f>
        <v/>
      </c>
      <c r="K55" s="355"/>
      <c r="L55" s="356"/>
      <c r="M55" s="356"/>
      <c r="N55" s="356"/>
      <c r="O55" s="357"/>
      <c r="P55" s="388"/>
      <c r="Q55" s="257"/>
      <c r="R55" s="257"/>
      <c r="S55" s="347"/>
      <c r="T55" s="354"/>
      <c r="U55" s="354"/>
      <c r="V55" s="446"/>
      <c r="W55" s="446"/>
      <c r="X55" s="388"/>
      <c r="Y55" s="257"/>
      <c r="Z55" s="257"/>
      <c r="AA55" s="390"/>
      <c r="AB55" s="392"/>
      <c r="AC55" s="439"/>
      <c r="AD55" s="26"/>
      <c r="AI55" s="170"/>
      <c r="AJ55" s="191"/>
    </row>
    <row r="56" spans="1:36" ht="12" customHeight="1" thickBot="1">
      <c r="A56" s="444" t="s">
        <v>219</v>
      </c>
      <c r="B56" s="445"/>
      <c r="C56" s="445"/>
      <c r="D56" s="445"/>
      <c r="E56" s="445"/>
      <c r="F56" s="445"/>
      <c r="G56" s="111"/>
      <c r="H56" s="338"/>
      <c r="I56" s="339"/>
      <c r="J56" s="345"/>
      <c r="K56" s="358"/>
      <c r="L56" s="359"/>
      <c r="M56" s="359"/>
      <c r="N56" s="359"/>
      <c r="O56" s="360"/>
      <c r="P56" s="361" t="s">
        <v>215</v>
      </c>
      <c r="Q56" s="361"/>
      <c r="R56" s="361"/>
      <c r="S56" s="361"/>
      <c r="T56" s="187" t="s">
        <v>210</v>
      </c>
      <c r="U56" s="188" t="s">
        <v>211</v>
      </c>
      <c r="V56" s="188" t="s">
        <v>212</v>
      </c>
      <c r="W56" s="212" t="s">
        <v>213</v>
      </c>
      <c r="X56" s="361" t="s">
        <v>8</v>
      </c>
      <c r="Y56" s="361"/>
      <c r="Z56" s="361"/>
      <c r="AA56" s="179">
        <f>SUM(AI34:AI55)</f>
        <v>0</v>
      </c>
      <c r="AB56" s="180" t="s">
        <v>9</v>
      </c>
      <c r="AC56" s="97"/>
    </row>
    <row r="57" spans="1:36">
      <c r="W57" s="171"/>
    </row>
    <row r="58" spans="1:36">
      <c r="Z58" s="171"/>
    </row>
  </sheetData>
  <sheetProtection password="E760" sheet="1" objects="1" scenarios="1" selectLockedCells="1"/>
  <mergeCells count="235">
    <mergeCell ref="AM34:AM35"/>
    <mergeCell ref="AM36:AM37"/>
    <mergeCell ref="AM38:AM39"/>
    <mergeCell ref="AM40:AM41"/>
    <mergeCell ref="AM42:AM43"/>
    <mergeCell ref="A56:F56"/>
    <mergeCell ref="AL34:AL35"/>
    <mergeCell ref="AL36:AL37"/>
    <mergeCell ref="AL38:AL39"/>
    <mergeCell ref="AL40:AL41"/>
    <mergeCell ref="AL42:AL43"/>
    <mergeCell ref="AC52:AC53"/>
    <mergeCell ref="AC54:AC55"/>
    <mergeCell ref="X56:Z56"/>
    <mergeCell ref="P54:P55"/>
    <mergeCell ref="Q54:Q55"/>
    <mergeCell ref="R54:R55"/>
    <mergeCell ref="S54:S55"/>
    <mergeCell ref="T54:U55"/>
    <mergeCell ref="V54:W55"/>
    <mergeCell ref="U52:U53"/>
    <mergeCell ref="V52:V53"/>
    <mergeCell ref="W52:W53"/>
    <mergeCell ref="P52:P53"/>
    <mergeCell ref="AE1:AF1"/>
    <mergeCell ref="AC2:AC4"/>
    <mergeCell ref="AE13:AF13"/>
    <mergeCell ref="AC23:AC24"/>
    <mergeCell ref="AC25:AC26"/>
    <mergeCell ref="AC31:AC33"/>
    <mergeCell ref="Z54:Z55"/>
    <mergeCell ref="AA54:AA55"/>
    <mergeCell ref="AB54:AB55"/>
    <mergeCell ref="AB31:AB33"/>
    <mergeCell ref="X27:Z27"/>
    <mergeCell ref="AA23:AA24"/>
    <mergeCell ref="AB23:AB24"/>
    <mergeCell ref="AA52:AA53"/>
    <mergeCell ref="AB52:AB53"/>
    <mergeCell ref="X54:X55"/>
    <mergeCell ref="Y54:Y55"/>
    <mergeCell ref="X52:X53"/>
    <mergeCell ref="Y52:Y53"/>
    <mergeCell ref="Z52:Z53"/>
    <mergeCell ref="Q52:Q53"/>
    <mergeCell ref="R52:R53"/>
    <mergeCell ref="S52:S53"/>
    <mergeCell ref="T52:T53"/>
    <mergeCell ref="A50:G55"/>
    <mergeCell ref="J50:N50"/>
    <mergeCell ref="J51:N51"/>
    <mergeCell ref="H52:I56"/>
    <mergeCell ref="J52:J54"/>
    <mergeCell ref="K52:N54"/>
    <mergeCell ref="J55:J56"/>
    <mergeCell ref="K55:O56"/>
    <mergeCell ref="P56:S56"/>
    <mergeCell ref="O52:O54"/>
    <mergeCell ref="E47:G49"/>
    <mergeCell ref="J47:N47"/>
    <mergeCell ref="A48:A49"/>
    <mergeCell ref="B48:C49"/>
    <mergeCell ref="D48:D49"/>
    <mergeCell ref="J48:N48"/>
    <mergeCell ref="J49:N49"/>
    <mergeCell ref="A44:A45"/>
    <mergeCell ref="B44:C45"/>
    <mergeCell ref="D44:D45"/>
    <mergeCell ref="E44:G46"/>
    <mergeCell ref="J44:N44"/>
    <mergeCell ref="J45:N45"/>
    <mergeCell ref="A46:A47"/>
    <mergeCell ref="B46:C47"/>
    <mergeCell ref="D46:D47"/>
    <mergeCell ref="J46:N46"/>
    <mergeCell ref="A42:A43"/>
    <mergeCell ref="B42:C43"/>
    <mergeCell ref="D42:D43"/>
    <mergeCell ref="J42:N42"/>
    <mergeCell ref="J43:N43"/>
    <mergeCell ref="A40:A41"/>
    <mergeCell ref="B40:C41"/>
    <mergeCell ref="D40:D41"/>
    <mergeCell ref="E40:E41"/>
    <mergeCell ref="F40:G41"/>
    <mergeCell ref="J40:N40"/>
    <mergeCell ref="J41:N41"/>
    <mergeCell ref="E42:G42"/>
    <mergeCell ref="E43:G43"/>
    <mergeCell ref="A36:G36"/>
    <mergeCell ref="A37:A38"/>
    <mergeCell ref="B37:D38"/>
    <mergeCell ref="E37:G38"/>
    <mergeCell ref="J38:N38"/>
    <mergeCell ref="B39:C39"/>
    <mergeCell ref="F39:G39"/>
    <mergeCell ref="J39:N39"/>
    <mergeCell ref="AA31:AA33"/>
    <mergeCell ref="A34:A35"/>
    <mergeCell ref="B34:C35"/>
    <mergeCell ref="D34:E35"/>
    <mergeCell ref="F34:G35"/>
    <mergeCell ref="J34:N34"/>
    <mergeCell ref="J35:N35"/>
    <mergeCell ref="U31:U33"/>
    <mergeCell ref="V31:V33"/>
    <mergeCell ref="W31:W33"/>
    <mergeCell ref="X31:X33"/>
    <mergeCell ref="Y31:Y33"/>
    <mergeCell ref="Z31:Z33"/>
    <mergeCell ref="O31:O33"/>
    <mergeCell ref="P31:P33"/>
    <mergeCell ref="Q31:Q33"/>
    <mergeCell ref="R31:R33"/>
    <mergeCell ref="S31:S33"/>
    <mergeCell ref="T31:T33"/>
    <mergeCell ref="A31:A33"/>
    <mergeCell ref="B31:C33"/>
    <mergeCell ref="D31:E33"/>
    <mergeCell ref="F31:G33"/>
    <mergeCell ref="H31:H33"/>
    <mergeCell ref="I31:N33"/>
    <mergeCell ref="A28:A30"/>
    <mergeCell ref="B28:C30"/>
    <mergeCell ref="D28:E30"/>
    <mergeCell ref="F28:G30"/>
    <mergeCell ref="H28:I30"/>
    <mergeCell ref="J28:O30"/>
    <mergeCell ref="P28:W30"/>
    <mergeCell ref="X28:AB30"/>
    <mergeCell ref="V25:W26"/>
    <mergeCell ref="X25:X26"/>
    <mergeCell ref="Y25:Y26"/>
    <mergeCell ref="Z25:Z26"/>
    <mergeCell ref="AA25:AA26"/>
    <mergeCell ref="AB25:AB26"/>
    <mergeCell ref="A25:A27"/>
    <mergeCell ref="B25:C27"/>
    <mergeCell ref="D25:E27"/>
    <mergeCell ref="F25:G27"/>
    <mergeCell ref="P25:P26"/>
    <mergeCell ref="Q25:Q26"/>
    <mergeCell ref="R25:R26"/>
    <mergeCell ref="S25:S26"/>
    <mergeCell ref="W23:W24"/>
    <mergeCell ref="X23:X24"/>
    <mergeCell ref="Y23:Y24"/>
    <mergeCell ref="Z23:Z24"/>
    <mergeCell ref="O23:O25"/>
    <mergeCell ref="P23:P24"/>
    <mergeCell ref="Q23:Q24"/>
    <mergeCell ref="R23:R24"/>
    <mergeCell ref="S23:S24"/>
    <mergeCell ref="T23:T24"/>
    <mergeCell ref="T25:U26"/>
    <mergeCell ref="K26:O27"/>
    <mergeCell ref="P27:S27"/>
    <mergeCell ref="A22:A24"/>
    <mergeCell ref="B22:C24"/>
    <mergeCell ref="D22:E24"/>
    <mergeCell ref="F22:G24"/>
    <mergeCell ref="J22:N22"/>
    <mergeCell ref="H23:I27"/>
    <mergeCell ref="J23:J25"/>
    <mergeCell ref="K23:N25"/>
    <mergeCell ref="J26:J27"/>
    <mergeCell ref="A19:C19"/>
    <mergeCell ref="E19:F19"/>
    <mergeCell ref="J19:N19"/>
    <mergeCell ref="A20:A21"/>
    <mergeCell ref="B20:C21"/>
    <mergeCell ref="D20:E21"/>
    <mergeCell ref="F20:G21"/>
    <mergeCell ref="J20:N20"/>
    <mergeCell ref="J21:N21"/>
    <mergeCell ref="A17:C17"/>
    <mergeCell ref="E17:F17"/>
    <mergeCell ref="J17:N17"/>
    <mergeCell ref="A18:C18"/>
    <mergeCell ref="E18:F18"/>
    <mergeCell ref="J18:N18"/>
    <mergeCell ref="J14:N14"/>
    <mergeCell ref="A15:A16"/>
    <mergeCell ref="B15:B16"/>
    <mergeCell ref="C15:C16"/>
    <mergeCell ref="D15:D16"/>
    <mergeCell ref="E15:E16"/>
    <mergeCell ref="F15:G16"/>
    <mergeCell ref="J15:N15"/>
    <mergeCell ref="J16:N16"/>
    <mergeCell ref="A11:B12"/>
    <mergeCell ref="C11:F12"/>
    <mergeCell ref="G11:G12"/>
    <mergeCell ref="J11:N11"/>
    <mergeCell ref="J12:N12"/>
    <mergeCell ref="A13:A14"/>
    <mergeCell ref="B13:D14"/>
    <mergeCell ref="E13:E14"/>
    <mergeCell ref="F13:G14"/>
    <mergeCell ref="J13:N13"/>
    <mergeCell ref="C7:F8"/>
    <mergeCell ref="G7:G8"/>
    <mergeCell ref="A9:B10"/>
    <mergeCell ref="C9:F10"/>
    <mergeCell ref="G9:G10"/>
    <mergeCell ref="J9:N9"/>
    <mergeCell ref="J10:N10"/>
    <mergeCell ref="A1:B8"/>
    <mergeCell ref="C1:G6"/>
    <mergeCell ref="H1:I1"/>
    <mergeCell ref="J1:O1"/>
    <mergeCell ref="AJ32:AJ33"/>
    <mergeCell ref="AJ3:AJ4"/>
    <mergeCell ref="P1:W1"/>
    <mergeCell ref="X1:AB1"/>
    <mergeCell ref="H2:H4"/>
    <mergeCell ref="I2:N4"/>
    <mergeCell ref="O2:O4"/>
    <mergeCell ref="P2:P4"/>
    <mergeCell ref="W2:W4"/>
    <mergeCell ref="X2:X4"/>
    <mergeCell ref="Y2:Y4"/>
    <mergeCell ref="Z2:Z4"/>
    <mergeCell ref="AA2:AA4"/>
    <mergeCell ref="AB2:AB4"/>
    <mergeCell ref="Q2:Q4"/>
    <mergeCell ref="R2:R4"/>
    <mergeCell ref="S2:S4"/>
    <mergeCell ref="T2:T4"/>
    <mergeCell ref="U2:U4"/>
    <mergeCell ref="V2:V4"/>
    <mergeCell ref="J5:N5"/>
    <mergeCell ref="J6:N6"/>
    <mergeCell ref="U23:U24"/>
    <mergeCell ref="V23:V24"/>
  </mergeCells>
  <conditionalFormatting sqref="T56:W56 T27:W27 K7:N8 K36:N37">
    <cfRule type="cellIs" dxfId="37" priority="10" operator="equal">
      <formula>"x"</formula>
    </cfRule>
  </conditionalFormatting>
  <conditionalFormatting sqref="C9:G12 B13 D15 B15 D17:D19 F13 F15 G17:G19 B22:E35 B40:D49 E43 E40:G41 A50 H34:H51 J38:N51 J36:J37 J34:N35 O34:O51 O52 J55 J28 J26 O23 O5:O22 J5:N6 J7:J8 J9:N22 H5:H22 J1 P5:S26 T5:W24 X5:AB26 P34:S55 T34:W53 X34:AB55">
    <cfRule type="cellIs" dxfId="0" priority="9" operator="notEqual">
      <formula>""</formula>
    </cfRule>
  </conditionalFormatting>
  <conditionalFormatting sqref="S5:S26 W5:W24 S34:S55 W34:W53">
    <cfRule type="containsErrors" dxfId="36" priority="8">
      <formula>ISERROR(S5)</formula>
    </cfRule>
  </conditionalFormatting>
  <conditionalFormatting sqref="K7:N8 K36:N37 T27:W27 T56:W56">
    <cfRule type="cellIs" dxfId="35" priority="7" operator="equal">
      <formula>"-"</formula>
    </cfRule>
  </conditionalFormatting>
  <conditionalFormatting sqref="F22:G24">
    <cfRule type="expression" dxfId="34" priority="5">
      <formula>$B$22&lt;&gt;""</formula>
    </cfRule>
  </conditionalFormatting>
  <conditionalFormatting sqref="F25:G27">
    <cfRule type="expression" dxfId="33" priority="4">
      <formula>$B$25&lt;&gt;""</formula>
    </cfRule>
  </conditionalFormatting>
  <conditionalFormatting sqref="F28">
    <cfRule type="expression" dxfId="32" priority="3">
      <formula>$B$28&lt;&gt;""</formula>
    </cfRule>
  </conditionalFormatting>
  <conditionalFormatting sqref="F31:G33">
    <cfRule type="expression" dxfId="31" priority="2">
      <formula>$B$31&lt;&gt;""</formula>
    </cfRule>
  </conditionalFormatting>
  <conditionalFormatting sqref="F34:G35">
    <cfRule type="expression" dxfId="30" priority="1">
      <formula>$B$34&lt;&gt;""</formula>
    </cfRule>
  </conditionalFormatting>
  <dataValidations count="4">
    <dataValidation type="list" allowBlank="1" showInputMessage="1" showErrorMessage="1" sqref="Q34:R55 Y34:Y55 U34:V53" xr:uid="{66C24F25-DAC6-43C5-A7D2-1E534002C7C7}">
      <formula1>INDIRECT($AL$1&amp;"!A8:A25")</formula1>
    </dataValidation>
    <dataValidation type="list" allowBlank="1" showInputMessage="1" showErrorMessage="1" sqref="Q5:R26 U5:V24 Y5:Y26" xr:uid="{30A28436-6B64-4563-9F72-EFEB9989D768}">
      <formula1>INDIRECT($AK$1&amp;"!A8:A25")</formula1>
    </dataValidation>
    <dataValidation type="list" allowBlank="1" showInputMessage="1" showErrorMessage="1" sqref="K7:N8 K36:N37 T27:W27 T56:W56" xr:uid="{CFF41A36-C1F1-4DAC-8494-B99D5305F2E9}">
      <formula1>"x,-"</formula1>
    </dataValidation>
    <dataValidation showInputMessage="1" showErrorMessage="1" sqref="AI34:AJ55 AI5:AJ26" xr:uid="{8E0CF2B7-EB78-4D2E-A94E-8F17A664241B}"/>
  </dataValidations>
  <pageMargins left="3.937007874015748E-2" right="3.937007874015748E-2" top="0.35433070866141736" bottom="0.15748031496062992" header="0.11811023622047245" footer="0.19685039370078741"/>
  <pageSetup paperSize="9" scale="94" orientation="landscape" r:id="rId1"/>
  <headerFooter>
    <oddHeader>&amp;LDRIV - Deutscher Roll- und Inlineverband | e-Spielbericht Inline Skaterhockey&amp;RStand: 17.3.2025_Saison2025_V3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7585" r:id="rId4" name="ResetButton">
              <controlPr defaultSize="0" print="0" autoFill="0" autoPict="0" macro="[0]!Spielbericht_Print">
                <anchor moveWithCells="1">
                  <from>
                    <xdr:col>30</xdr:col>
                    <xdr:colOff>9525</xdr:colOff>
                    <xdr:row>14</xdr:row>
                    <xdr:rowOff>0</xdr:rowOff>
                  </from>
                  <to>
                    <xdr:col>32</xdr:col>
                    <xdr:colOff>9525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86" r:id="rId5" name="Button 2">
              <controlPr defaultSize="0" print="0" autoFill="0" autoPict="0" macro="[0]!Spielbericht_Start">
                <anchor moveWithCells="1">
                  <from>
                    <xdr:col>30</xdr:col>
                    <xdr:colOff>9525</xdr:colOff>
                    <xdr:row>2</xdr:row>
                    <xdr:rowOff>0</xdr:rowOff>
                  </from>
                  <to>
                    <xdr:col>32</xdr:col>
                    <xdr:colOff>9525</xdr:colOff>
                    <xdr:row>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87" r:id="rId6" name="Button 3">
              <controlPr defaultSize="0" print="0" autoFill="0" autoPict="0" macro="[0]!Spielbericht_Ende">
                <anchor moveWithCells="1">
                  <from>
                    <xdr:col>30</xdr:col>
                    <xdr:colOff>9525</xdr:colOff>
                    <xdr:row>5</xdr:row>
                    <xdr:rowOff>85725</xdr:rowOff>
                  </from>
                  <to>
                    <xdr:col>32</xdr:col>
                    <xdr:colOff>9525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21" r:id="rId7" name="Check Box 37">
              <controlPr defaultSize="0" autoFill="0" autoLine="0" autoPict="0">
                <anchor moveWithCells="1">
                  <from>
                    <xdr:col>6</xdr:col>
                    <xdr:colOff>152400</xdr:colOff>
                    <xdr:row>54</xdr:row>
                    <xdr:rowOff>38100</xdr:rowOff>
                  </from>
                  <to>
                    <xdr:col>6</xdr:col>
                    <xdr:colOff>400050</xdr:colOff>
                    <xdr:row>56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B8693B2-C28B-4B9F-9873-A1110325144E}">
          <x14:formula1>
            <xm:f>Daten!$A$2:$A$26</xm:f>
          </x14:formula1>
          <xm:sqref>AB5:AB26 AB34:AB55</xm:sqref>
        </x14:dataValidation>
        <x14:dataValidation type="list" allowBlank="1" showInputMessage="1" showErrorMessage="1" xr:uid="{C6F3299F-A5A2-41FB-933E-9C384E26CAA6}">
          <x14:formula1>
            <xm:f>Daten!$B$2:$B$11</xm:f>
          </x14:formula1>
          <xm:sqref>Z5:Z26 Z34:Z55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02166-7308-4260-8660-6200368E568A}">
  <sheetPr codeName="Tabelle16">
    <tabColor rgb="FFFF0000"/>
    <pageSetUpPr fitToPage="1"/>
  </sheetPr>
  <dimension ref="A1:AB58"/>
  <sheetViews>
    <sheetView showGridLines="0" showRowColHeaders="0" topLeftCell="A3" zoomScale="145" zoomScaleNormal="145" workbookViewId="0">
      <selection activeCell="T17" sqref="T17:U17"/>
    </sheetView>
  </sheetViews>
  <sheetFormatPr baseColWidth="10" defaultColWidth="10.7109375" defaultRowHeight="15"/>
  <cols>
    <col min="1" max="1" width="5.7109375" style="10" customWidth="1"/>
    <col min="2" max="2" width="1.42578125" style="10" customWidth="1"/>
    <col min="3" max="3" width="5.7109375" style="10" customWidth="1"/>
    <col min="4" max="4" width="8.28515625" style="10" customWidth="1"/>
    <col min="5" max="5" width="1.42578125" style="10" customWidth="1"/>
    <col min="6" max="6" width="10.7109375" style="10"/>
    <col min="7" max="7" width="1.42578125" style="10" customWidth="1"/>
    <col min="8" max="8" width="8.7109375" style="10" customWidth="1"/>
    <col min="9" max="10" width="1.42578125" style="10" customWidth="1"/>
    <col min="11" max="11" width="3.7109375" style="10" customWidth="1"/>
    <col min="12" max="12" width="2.85546875" style="10" customWidth="1"/>
    <col min="13" max="13" width="4.42578125" style="10" customWidth="1"/>
    <col min="14" max="14" width="4.85546875" style="10" customWidth="1"/>
    <col min="15" max="15" width="1.42578125" style="10" customWidth="1"/>
    <col min="16" max="16" width="1.28515625" style="10" customWidth="1"/>
    <col min="17" max="17" width="4" style="10" customWidth="1"/>
    <col min="18" max="18" width="2.85546875" style="10" customWidth="1"/>
    <col min="19" max="19" width="6.7109375" style="10" customWidth="1"/>
    <col min="20" max="20" width="7.5703125" style="10" customWidth="1"/>
    <col min="21" max="21" width="10.140625" style="10" customWidth="1"/>
    <col min="22" max="22" width="1.42578125" style="10" customWidth="1"/>
    <col min="23" max="23" width="6.28515625" style="10" customWidth="1"/>
    <col min="24" max="24" width="3.42578125" style="10" customWidth="1"/>
    <col min="25" max="25" width="1.42578125" style="10" customWidth="1"/>
    <col min="26" max="27" width="11.140625" style="10" customWidth="1"/>
    <col min="28" max="28" width="1.42578125" style="10" customWidth="1"/>
    <col min="29" max="16384" width="10.7109375" style="10"/>
  </cols>
  <sheetData>
    <row r="1" spans="1:28" ht="23.25" customHeight="1">
      <c r="A1" s="450" t="s">
        <v>174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153"/>
      <c r="P1" s="160"/>
      <c r="Q1" s="160"/>
      <c r="Y1" s="39"/>
      <c r="Z1" s="229" t="s">
        <v>127</v>
      </c>
      <c r="AA1" s="229"/>
      <c r="AB1" s="42"/>
    </row>
    <row r="2" spans="1:28" ht="12.75" customHeight="1">
      <c r="A2" s="450"/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153"/>
      <c r="P2" s="160"/>
      <c r="Q2" s="160"/>
      <c r="Y2" s="40"/>
      <c r="Z2" s="37"/>
      <c r="AA2" s="37"/>
      <c r="AB2" s="43"/>
    </row>
    <row r="3" spans="1:28" ht="18" customHeight="1">
      <c r="A3" s="451" t="s">
        <v>10</v>
      </c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  <c r="O3" s="154"/>
      <c r="P3" s="34"/>
      <c r="Q3" s="34"/>
      <c r="Y3" s="40"/>
      <c r="Z3" s="37"/>
      <c r="AA3" s="37"/>
      <c r="AB3" s="43"/>
    </row>
    <row r="4" spans="1:28" ht="15.75" thickBot="1">
      <c r="C4" s="11"/>
      <c r="Y4" s="41"/>
      <c r="Z4" s="38"/>
      <c r="AA4" s="38"/>
      <c r="AB4" s="44"/>
    </row>
    <row r="5" spans="1:28">
      <c r="C5" s="11"/>
    </row>
    <row r="6" spans="1:28">
      <c r="C6" s="11"/>
      <c r="Z6" s="89" t="s">
        <v>190</v>
      </c>
      <c r="AA6" s="91" t="s">
        <v>306</v>
      </c>
    </row>
    <row r="7" spans="1:28">
      <c r="C7" s="11"/>
    </row>
    <row r="8" spans="1:28" ht="17.25" customHeight="1">
      <c r="B8" s="453" t="str">
        <f>IF(Spielbericht!B13="","",Spielbericht!B13)</f>
        <v>Düsseldorf</v>
      </c>
      <c r="C8" s="453"/>
      <c r="D8" s="453"/>
      <c r="E8" s="453"/>
      <c r="F8" s="453"/>
      <c r="H8" s="448" t="str">
        <f ca="1">IF(Spielbericht!G9="","",Spielbericht!G9)</f>
        <v/>
      </c>
      <c r="I8" s="448"/>
      <c r="J8" s="448"/>
      <c r="M8" s="448" t="str">
        <f>IF(Spielbericht!F13="","",Spielbericht!F13)</f>
        <v/>
      </c>
      <c r="N8" s="448"/>
      <c r="O8" s="162"/>
      <c r="R8" s="449" t="s">
        <v>73</v>
      </c>
      <c r="S8" s="449"/>
      <c r="T8" s="449"/>
      <c r="U8" s="449"/>
      <c r="V8" s="152"/>
      <c r="W8" s="447">
        <f ca="1">YEAR(TODAY())</f>
        <v>2025</v>
      </c>
    </row>
    <row r="9" spans="1:28" ht="18" customHeight="1">
      <c r="B9" s="454" t="s">
        <v>11</v>
      </c>
      <c r="C9" s="454"/>
      <c r="D9" s="454"/>
      <c r="E9" s="454"/>
      <c r="F9" s="454"/>
      <c r="H9" s="456" t="s">
        <v>58</v>
      </c>
      <c r="I9" s="456"/>
      <c r="J9" s="456"/>
      <c r="M9" s="456" t="s">
        <v>12</v>
      </c>
      <c r="N9" s="456"/>
      <c r="O9" s="56"/>
      <c r="P9" s="142"/>
      <c r="Q9" s="142"/>
      <c r="R9" s="449"/>
      <c r="S9" s="449"/>
      <c r="T9" s="449"/>
      <c r="U9" s="449"/>
      <c r="V9" s="152"/>
      <c r="W9" s="447"/>
    </row>
    <row r="10" spans="1:28" ht="18.75">
      <c r="B10" s="455" t="str">
        <f ca="1">IF(Spielbericht!C9="","",Spielbericht!C9)</f>
        <v/>
      </c>
      <c r="C10" s="455"/>
      <c r="D10" s="455"/>
      <c r="E10" s="455"/>
      <c r="F10" s="455"/>
      <c r="G10" s="71" t="s">
        <v>13</v>
      </c>
      <c r="H10" s="455" t="str">
        <f ca="1">IF(Spielbericht!C11="","",Spielbericht!C11)</f>
        <v/>
      </c>
      <c r="I10" s="455"/>
      <c r="J10" s="455"/>
      <c r="K10" s="455"/>
      <c r="L10" s="455"/>
      <c r="M10" s="455"/>
      <c r="N10" s="455"/>
      <c r="O10" s="159"/>
      <c r="R10" s="466" t="s">
        <v>133</v>
      </c>
      <c r="S10" s="466"/>
      <c r="T10" s="163" t="str">
        <f>IF(Spielbericht!F15="","",Spielbericht!F15)</f>
        <v/>
      </c>
      <c r="V10" s="164"/>
      <c r="W10" s="447"/>
    </row>
    <row r="11" spans="1:28" ht="21.75" customHeight="1" thickBot="1">
      <c r="B11" s="454" t="s">
        <v>14</v>
      </c>
      <c r="C11" s="454"/>
      <c r="D11" s="454"/>
      <c r="E11" s="454"/>
      <c r="F11" s="454"/>
      <c r="G11" s="156"/>
      <c r="H11" s="454" t="s">
        <v>15</v>
      </c>
      <c r="I11" s="454"/>
      <c r="J11" s="454"/>
      <c r="K11" s="454"/>
      <c r="L11" s="454"/>
      <c r="M11" s="454"/>
      <c r="N11" s="454"/>
      <c r="O11" s="156"/>
      <c r="P11" s="142"/>
      <c r="Q11" s="142"/>
      <c r="R11" s="461" t="s">
        <v>72</v>
      </c>
      <c r="S11" s="461"/>
      <c r="T11" s="461"/>
      <c r="U11" s="461"/>
      <c r="V11" s="165"/>
      <c r="W11" s="447"/>
    </row>
    <row r="12" spans="1:28" ht="12" customHeight="1" thickBot="1">
      <c r="B12" s="64" t="str">
        <f>IF(Setup!$B$8="Meisterschaft","X","")</f>
        <v>X</v>
      </c>
      <c r="C12" s="452" t="s">
        <v>169</v>
      </c>
      <c r="D12" s="452"/>
      <c r="E12" s="64" t="str">
        <f>IF(Setup!$B$8="Pokal","X","")</f>
        <v/>
      </c>
      <c r="F12" s="155" t="s">
        <v>171</v>
      </c>
      <c r="G12" s="64" t="str">
        <f>IF(Setup!$B$8="Turnier","X","")</f>
        <v/>
      </c>
      <c r="H12" s="155" t="s">
        <v>172</v>
      </c>
      <c r="I12" s="155"/>
      <c r="J12" s="64" t="str">
        <f>IF(OR(Setup!$B$8="Freundschaft",Setup!$B$8="Sonstiges"),"X","")</f>
        <v/>
      </c>
      <c r="K12" s="66" t="s">
        <v>173</v>
      </c>
      <c r="L12" s="161"/>
      <c r="M12" s="65"/>
      <c r="N12" s="65"/>
      <c r="O12" s="65"/>
      <c r="P12" s="13"/>
      <c r="Q12" s="13"/>
      <c r="R12" s="461"/>
      <c r="S12" s="461"/>
      <c r="T12" s="461"/>
      <c r="U12" s="461"/>
      <c r="V12" s="165"/>
      <c r="W12" s="447"/>
    </row>
    <row r="13" spans="1:28" ht="6.75" customHeight="1">
      <c r="G13" s="156"/>
      <c r="H13" s="14"/>
      <c r="I13" s="14"/>
      <c r="J13" s="14"/>
      <c r="P13" s="13"/>
      <c r="Q13" s="13"/>
    </row>
    <row r="14" spans="1:28" ht="18.75">
      <c r="C14" s="462" t="s">
        <v>74</v>
      </c>
      <c r="D14" s="462"/>
      <c r="E14" s="462"/>
      <c r="F14" s="462"/>
      <c r="G14" s="462"/>
      <c r="H14" s="462"/>
      <c r="I14" s="462"/>
      <c r="J14" s="462"/>
      <c r="K14" s="462"/>
      <c r="L14" s="462"/>
      <c r="M14" s="462"/>
      <c r="N14" s="462"/>
      <c r="O14" s="462"/>
      <c r="P14" s="462"/>
      <c r="Q14" s="462"/>
      <c r="R14" s="462"/>
      <c r="S14" s="462"/>
      <c r="T14" s="462"/>
      <c r="U14" s="462"/>
      <c r="V14" s="146"/>
      <c r="W14" s="15"/>
    </row>
    <row r="15" spans="1:28">
      <c r="C15" s="465" t="s">
        <v>75</v>
      </c>
      <c r="D15" s="465"/>
      <c r="E15" s="465"/>
      <c r="F15" s="465"/>
      <c r="G15" s="465"/>
      <c r="H15" s="465"/>
      <c r="I15" s="465"/>
      <c r="J15" s="465"/>
      <c r="K15" s="465"/>
      <c r="L15" s="145"/>
      <c r="N15" s="465" t="s">
        <v>76</v>
      </c>
      <c r="O15" s="465"/>
      <c r="P15" s="465"/>
      <c r="Q15" s="465"/>
      <c r="R15" s="465"/>
      <c r="S15" s="465"/>
      <c r="T15" s="465"/>
      <c r="U15" s="465"/>
      <c r="V15" s="145"/>
    </row>
    <row r="16" spans="1:28">
      <c r="C16" s="457" t="s">
        <v>95</v>
      </c>
      <c r="D16" s="459"/>
      <c r="E16" s="459"/>
      <c r="F16" s="459"/>
      <c r="G16" s="459"/>
      <c r="H16" s="459"/>
      <c r="I16" s="459"/>
      <c r="J16" s="459"/>
      <c r="K16" s="459"/>
      <c r="L16" s="141"/>
      <c r="M16" s="140"/>
      <c r="N16" s="457" t="s">
        <v>183</v>
      </c>
      <c r="O16" s="457"/>
      <c r="P16" s="457"/>
      <c r="Q16" s="457"/>
      <c r="R16" s="457"/>
      <c r="S16" s="457"/>
      <c r="T16" s="457"/>
      <c r="U16" s="457"/>
      <c r="V16" s="140"/>
    </row>
    <row r="17" spans="1:22">
      <c r="C17" s="457" t="s">
        <v>82</v>
      </c>
      <c r="D17" s="459"/>
      <c r="E17" s="459"/>
      <c r="F17" s="459"/>
      <c r="G17" s="459"/>
      <c r="H17" s="459"/>
      <c r="I17" s="459"/>
      <c r="J17" s="459"/>
      <c r="K17" s="459"/>
      <c r="L17" s="141"/>
      <c r="M17" s="140"/>
      <c r="N17" s="464" t="s">
        <v>99</v>
      </c>
      <c r="O17" s="464"/>
      <c r="P17" s="464"/>
      <c r="Q17" s="464"/>
      <c r="R17" s="464"/>
      <c r="S17" s="464"/>
      <c r="T17" s="463"/>
      <c r="U17" s="463"/>
      <c r="V17" s="140"/>
    </row>
    <row r="18" spans="1:22">
      <c r="C18" s="457" t="s">
        <v>96</v>
      </c>
      <c r="D18" s="459"/>
      <c r="E18" s="459"/>
      <c r="F18" s="459"/>
      <c r="G18" s="459"/>
      <c r="H18" s="459"/>
      <c r="I18" s="459"/>
      <c r="J18" s="459"/>
      <c r="K18" s="459"/>
      <c r="L18" s="141"/>
      <c r="M18" s="140"/>
      <c r="N18" s="457" t="s">
        <v>193</v>
      </c>
      <c r="O18" s="457"/>
      <c r="P18" s="457"/>
      <c r="Q18" s="457"/>
      <c r="R18" s="457"/>
      <c r="S18" s="457"/>
      <c r="T18" s="457"/>
      <c r="U18" s="457"/>
      <c r="V18" s="140"/>
    </row>
    <row r="19" spans="1:22">
      <c r="A19" s="460"/>
      <c r="B19" s="460"/>
      <c r="C19" s="460"/>
      <c r="D19" s="457" t="s">
        <v>83</v>
      </c>
      <c r="E19" s="457"/>
      <c r="F19" s="457"/>
      <c r="G19" s="457"/>
      <c r="H19" s="457"/>
      <c r="I19" s="457"/>
      <c r="J19" s="457"/>
      <c r="K19" s="457"/>
      <c r="L19" s="140"/>
      <c r="M19" s="140"/>
      <c r="N19" s="457" t="s">
        <v>90</v>
      </c>
      <c r="O19" s="457"/>
      <c r="P19" s="457"/>
      <c r="Q19" s="457"/>
      <c r="R19" s="457"/>
      <c r="S19" s="457"/>
      <c r="T19" s="457"/>
      <c r="U19" s="457"/>
      <c r="V19" s="140"/>
    </row>
    <row r="20" spans="1:22">
      <c r="A20" s="460"/>
      <c r="B20" s="460"/>
      <c r="C20" s="460"/>
      <c r="D20" s="457" t="s">
        <v>84</v>
      </c>
      <c r="E20" s="457"/>
      <c r="F20" s="457"/>
      <c r="G20" s="457"/>
      <c r="H20" s="457"/>
      <c r="I20" s="457"/>
      <c r="J20" s="457"/>
      <c r="K20" s="457"/>
      <c r="L20" s="140"/>
      <c r="M20" s="140"/>
      <c r="N20" s="457" t="s">
        <v>91</v>
      </c>
      <c r="O20" s="457"/>
      <c r="P20" s="457"/>
      <c r="Q20" s="457"/>
      <c r="R20" s="457"/>
      <c r="S20" s="457"/>
      <c r="T20" s="457"/>
      <c r="U20" s="457"/>
      <c r="V20" s="140"/>
    </row>
    <row r="21" spans="1:22">
      <c r="A21" s="460"/>
      <c r="B21" s="460"/>
      <c r="C21" s="460"/>
      <c r="D21" s="457" t="s">
        <v>85</v>
      </c>
      <c r="E21" s="457"/>
      <c r="F21" s="457"/>
      <c r="G21" s="457"/>
      <c r="H21" s="457"/>
      <c r="I21" s="457"/>
      <c r="J21" s="457"/>
      <c r="K21" s="457"/>
      <c r="L21" s="140"/>
      <c r="M21" s="140"/>
      <c r="N21" s="457" t="s">
        <v>194</v>
      </c>
      <c r="O21" s="457"/>
      <c r="P21" s="457"/>
      <c r="Q21" s="457"/>
      <c r="R21" s="457"/>
      <c r="S21" s="457"/>
      <c r="T21" s="457"/>
      <c r="U21" s="457"/>
      <c r="V21" s="140"/>
    </row>
    <row r="22" spans="1:22">
      <c r="A22" s="460"/>
      <c r="B22" s="460"/>
      <c r="C22" s="460"/>
      <c r="D22" s="457" t="s">
        <v>86</v>
      </c>
      <c r="E22" s="457"/>
      <c r="F22" s="457"/>
      <c r="G22" s="457"/>
      <c r="H22" s="457"/>
      <c r="I22" s="457"/>
      <c r="J22" s="457"/>
      <c r="K22" s="457"/>
      <c r="L22" s="140"/>
      <c r="M22" s="140"/>
      <c r="N22" s="457" t="s">
        <v>92</v>
      </c>
      <c r="O22" s="457"/>
      <c r="P22" s="457"/>
      <c r="Q22" s="457"/>
      <c r="R22" s="457"/>
      <c r="S22" s="457"/>
      <c r="T22" s="457"/>
      <c r="U22" s="457"/>
      <c r="V22" s="140"/>
    </row>
    <row r="23" spans="1:22">
      <c r="A23" s="460"/>
      <c r="B23" s="460"/>
      <c r="C23" s="460"/>
      <c r="D23" s="457" t="s">
        <v>87</v>
      </c>
      <c r="E23" s="457"/>
      <c r="F23" s="457"/>
      <c r="G23" s="457"/>
      <c r="H23" s="457"/>
      <c r="I23" s="457"/>
      <c r="J23" s="457"/>
      <c r="K23" s="457"/>
      <c r="L23" s="140"/>
      <c r="M23" s="140"/>
      <c r="N23" s="457" t="s">
        <v>93</v>
      </c>
      <c r="O23" s="457"/>
      <c r="P23" s="457"/>
      <c r="Q23" s="457"/>
      <c r="R23" s="457"/>
      <c r="S23" s="457"/>
      <c r="T23" s="457"/>
      <c r="U23" s="457"/>
      <c r="V23" s="140"/>
    </row>
    <row r="24" spans="1:22">
      <c r="A24" s="460"/>
      <c r="B24" s="460"/>
      <c r="C24" s="460"/>
      <c r="D24" s="457" t="s">
        <v>88</v>
      </c>
      <c r="E24" s="457"/>
      <c r="F24" s="457"/>
      <c r="G24" s="457"/>
      <c r="H24" s="457"/>
      <c r="I24" s="457"/>
      <c r="J24" s="457"/>
      <c r="K24" s="457"/>
      <c r="L24" s="140"/>
      <c r="M24" s="140"/>
      <c r="N24" s="457" t="s">
        <v>97</v>
      </c>
      <c r="O24" s="457"/>
      <c r="P24" s="457"/>
      <c r="Q24" s="457"/>
      <c r="R24" s="457"/>
      <c r="S24" s="457"/>
      <c r="T24" s="457"/>
      <c r="U24" s="457"/>
      <c r="V24" s="140"/>
    </row>
    <row r="25" spans="1:22">
      <c r="C25" s="458" t="s">
        <v>89</v>
      </c>
      <c r="D25" s="459"/>
      <c r="E25" s="459"/>
      <c r="F25" s="459"/>
      <c r="G25" s="459"/>
      <c r="H25" s="459"/>
      <c r="I25" s="459"/>
      <c r="J25" s="459"/>
      <c r="K25" s="459"/>
      <c r="L25" s="141"/>
      <c r="M25" s="140"/>
      <c r="O25" s="457" t="s">
        <v>98</v>
      </c>
      <c r="P25" s="457"/>
      <c r="Q25" s="457"/>
      <c r="R25" s="457"/>
      <c r="S25" s="457"/>
      <c r="T25" s="457"/>
      <c r="U25" s="457"/>
      <c r="V25" s="140"/>
    </row>
    <row r="26" spans="1:22">
      <c r="C26" s="457"/>
      <c r="D26" s="459"/>
      <c r="E26" s="459"/>
      <c r="F26" s="459"/>
      <c r="G26" s="459"/>
      <c r="H26" s="459"/>
      <c r="I26" s="459"/>
      <c r="J26" s="459"/>
      <c r="K26" s="459"/>
      <c r="L26" s="141"/>
      <c r="M26" s="140"/>
      <c r="O26" s="457" t="s">
        <v>94</v>
      </c>
      <c r="P26" s="457"/>
      <c r="Q26" s="457"/>
      <c r="R26" s="457"/>
      <c r="S26" s="457"/>
      <c r="T26" s="457"/>
      <c r="U26" s="457"/>
      <c r="V26" s="140"/>
    </row>
    <row r="27" spans="1:22" ht="4.5" customHeight="1">
      <c r="C27" s="16"/>
      <c r="D27" s="16"/>
      <c r="E27" s="16"/>
      <c r="F27" s="16"/>
      <c r="G27" s="16"/>
      <c r="H27" s="16"/>
      <c r="I27" s="16"/>
      <c r="J27" s="16"/>
      <c r="K27" s="16"/>
      <c r="L27" s="16"/>
      <c r="N27" s="9"/>
      <c r="O27" s="9"/>
      <c r="P27" s="9"/>
      <c r="Q27" s="9"/>
      <c r="R27" s="9"/>
      <c r="S27" s="9"/>
      <c r="T27" s="9"/>
      <c r="U27" s="9"/>
      <c r="V27" s="9"/>
    </row>
    <row r="28" spans="1:22" ht="18.75">
      <c r="C28" s="462" t="s">
        <v>77</v>
      </c>
      <c r="D28" s="462"/>
      <c r="E28" s="462"/>
      <c r="F28" s="462"/>
      <c r="G28" s="462"/>
      <c r="H28" s="462"/>
      <c r="I28" s="462"/>
      <c r="J28" s="462"/>
      <c r="K28" s="462"/>
      <c r="L28" s="462"/>
      <c r="M28" s="462"/>
      <c r="N28" s="462"/>
      <c r="O28" s="462"/>
      <c r="P28" s="462"/>
      <c r="Q28" s="462"/>
      <c r="R28" s="462"/>
      <c r="S28" s="462"/>
      <c r="T28" s="462"/>
      <c r="U28" s="462"/>
      <c r="V28" s="146"/>
    </row>
    <row r="29" spans="1:22">
      <c r="C29" s="465" t="s">
        <v>78</v>
      </c>
      <c r="D29" s="465"/>
      <c r="E29" s="465"/>
      <c r="F29" s="465"/>
      <c r="G29" s="465"/>
      <c r="H29" s="465"/>
      <c r="I29" s="465"/>
      <c r="J29" s="465"/>
      <c r="K29" s="465"/>
      <c r="L29" s="145"/>
      <c r="N29" s="465" t="s">
        <v>79</v>
      </c>
      <c r="O29" s="465"/>
      <c r="P29" s="465"/>
      <c r="Q29" s="465"/>
      <c r="R29" s="465"/>
      <c r="S29" s="465"/>
      <c r="T29" s="465"/>
      <c r="U29" s="465"/>
      <c r="V29" s="145"/>
    </row>
    <row r="30" spans="1:22">
      <c r="C30" s="457" t="s">
        <v>100</v>
      </c>
      <c r="D30" s="459"/>
      <c r="E30" s="459"/>
      <c r="F30" s="459"/>
      <c r="G30" s="459"/>
      <c r="H30" s="459"/>
      <c r="I30" s="459"/>
      <c r="J30" s="459"/>
      <c r="K30" s="459"/>
      <c r="L30" s="141"/>
      <c r="N30" s="457" t="s">
        <v>108</v>
      </c>
      <c r="O30" s="457"/>
      <c r="P30" s="457"/>
      <c r="Q30" s="457"/>
      <c r="R30" s="457"/>
      <c r="S30" s="457"/>
      <c r="T30" s="457"/>
      <c r="U30" s="457"/>
      <c r="V30" s="140"/>
    </row>
    <row r="31" spans="1:22">
      <c r="C31" s="457" t="s">
        <v>101</v>
      </c>
      <c r="D31" s="459"/>
      <c r="E31" s="459"/>
      <c r="F31" s="459"/>
      <c r="G31" s="459"/>
      <c r="H31" s="459"/>
      <c r="I31" s="459"/>
      <c r="J31" s="459"/>
      <c r="K31" s="459"/>
      <c r="L31" s="141"/>
      <c r="N31" s="457" t="s">
        <v>109</v>
      </c>
      <c r="O31" s="457"/>
      <c r="P31" s="457"/>
      <c r="Q31" s="457"/>
      <c r="R31" s="457"/>
      <c r="S31" s="457"/>
      <c r="T31" s="457"/>
      <c r="U31" s="457"/>
      <c r="V31" s="140"/>
    </row>
    <row r="32" spans="1:22">
      <c r="C32" s="457" t="s">
        <v>102</v>
      </c>
      <c r="D32" s="459"/>
      <c r="E32" s="459"/>
      <c r="F32" s="459"/>
      <c r="G32" s="459"/>
      <c r="H32" s="459"/>
      <c r="I32" s="459"/>
      <c r="J32" s="459"/>
      <c r="K32" s="459"/>
      <c r="L32" s="141"/>
      <c r="N32" s="457" t="s">
        <v>110</v>
      </c>
      <c r="O32" s="457"/>
      <c r="P32" s="457"/>
      <c r="Q32" s="457"/>
      <c r="R32" s="457"/>
      <c r="S32" s="457"/>
      <c r="T32" s="457"/>
      <c r="U32" s="457"/>
      <c r="V32" s="140"/>
    </row>
    <row r="33" spans="3:22">
      <c r="C33" s="457" t="s">
        <v>103</v>
      </c>
      <c r="D33" s="459"/>
      <c r="E33" s="459"/>
      <c r="F33" s="459"/>
      <c r="G33" s="459"/>
      <c r="H33" s="459"/>
      <c r="I33" s="459"/>
      <c r="J33" s="459"/>
      <c r="K33" s="459"/>
      <c r="L33" s="141"/>
      <c r="N33" s="457" t="s">
        <v>111</v>
      </c>
      <c r="O33" s="457"/>
      <c r="P33" s="457"/>
      <c r="Q33" s="457"/>
      <c r="R33" s="457"/>
      <c r="S33" s="457"/>
      <c r="T33" s="457"/>
      <c r="U33" s="457"/>
      <c r="V33" s="140"/>
    </row>
    <row r="34" spans="3:22">
      <c r="C34" s="457" t="s">
        <v>104</v>
      </c>
      <c r="D34" s="457"/>
      <c r="E34" s="457"/>
      <c r="F34" s="457"/>
      <c r="G34" s="457"/>
      <c r="H34" s="489"/>
      <c r="I34" s="489"/>
      <c r="J34" s="489"/>
      <c r="K34" s="489"/>
      <c r="L34" s="489"/>
      <c r="N34" s="457" t="s">
        <v>112</v>
      </c>
      <c r="O34" s="457"/>
      <c r="P34" s="457"/>
      <c r="Q34" s="457"/>
      <c r="R34" s="457"/>
      <c r="S34" s="457"/>
      <c r="T34" s="457"/>
      <c r="U34" s="457"/>
      <c r="V34" s="140"/>
    </row>
    <row r="35" spans="3:22">
      <c r="C35" s="457" t="s">
        <v>105</v>
      </c>
      <c r="D35" s="459"/>
      <c r="E35" s="459"/>
      <c r="F35" s="459"/>
      <c r="G35" s="459"/>
      <c r="H35" s="459"/>
      <c r="I35" s="459"/>
      <c r="J35" s="459"/>
      <c r="K35" s="459"/>
      <c r="L35" s="141"/>
      <c r="N35" s="457" t="s">
        <v>113</v>
      </c>
      <c r="O35" s="457"/>
      <c r="P35" s="457"/>
      <c r="Q35" s="457"/>
      <c r="R35" s="457"/>
      <c r="S35" s="457"/>
      <c r="T35" s="457"/>
      <c r="U35" s="457"/>
      <c r="V35" s="140"/>
    </row>
    <row r="36" spans="3:22">
      <c r="C36" s="457" t="s">
        <v>106</v>
      </c>
      <c r="D36" s="459"/>
      <c r="E36" s="459"/>
      <c r="F36" s="459"/>
      <c r="G36" s="459"/>
      <c r="H36" s="459"/>
      <c r="I36" s="459"/>
      <c r="J36" s="459"/>
      <c r="K36" s="459"/>
      <c r="L36" s="141"/>
      <c r="N36" s="457" t="s">
        <v>114</v>
      </c>
      <c r="O36" s="457"/>
      <c r="P36" s="457"/>
      <c r="Q36" s="457"/>
      <c r="R36" s="457"/>
      <c r="S36" s="457"/>
      <c r="T36" s="457"/>
      <c r="U36" s="457"/>
      <c r="V36" s="140"/>
    </row>
    <row r="37" spans="3:22">
      <c r="C37" s="457" t="s">
        <v>107</v>
      </c>
      <c r="D37" s="459"/>
      <c r="E37" s="459"/>
      <c r="F37" s="459"/>
      <c r="G37" s="459"/>
      <c r="H37" s="459"/>
      <c r="I37" s="459"/>
      <c r="J37" s="459"/>
      <c r="K37" s="459"/>
      <c r="L37" s="141"/>
      <c r="N37" s="467" t="s">
        <v>115</v>
      </c>
      <c r="O37" s="467"/>
      <c r="P37" s="467"/>
      <c r="Q37" s="467"/>
      <c r="R37" s="467"/>
      <c r="S37" s="467"/>
      <c r="T37" s="467"/>
      <c r="U37" s="467"/>
      <c r="V37" s="150"/>
    </row>
    <row r="38" spans="3:22" ht="4.5" customHeight="1">
      <c r="C38" s="16"/>
      <c r="D38" s="16"/>
      <c r="E38" s="16"/>
      <c r="F38" s="16"/>
      <c r="G38" s="16"/>
      <c r="H38" s="16"/>
      <c r="I38" s="16"/>
      <c r="J38" s="16"/>
      <c r="K38" s="16"/>
      <c r="L38" s="16"/>
      <c r="N38" s="9"/>
      <c r="O38" s="9"/>
      <c r="P38" s="9"/>
      <c r="Q38" s="9"/>
      <c r="R38" s="9"/>
      <c r="S38" s="9"/>
      <c r="T38" s="9"/>
      <c r="U38" s="9"/>
      <c r="V38" s="9"/>
    </row>
    <row r="39" spans="3:22" ht="18.75">
      <c r="C39" s="462" t="s">
        <v>80</v>
      </c>
      <c r="D39" s="462"/>
      <c r="E39" s="462"/>
      <c r="F39" s="462"/>
      <c r="G39" s="462"/>
      <c r="H39" s="462"/>
      <c r="I39" s="462"/>
      <c r="J39" s="462"/>
      <c r="K39" s="462"/>
      <c r="L39" s="462"/>
      <c r="M39" s="462"/>
      <c r="N39" s="462"/>
      <c r="O39" s="462"/>
      <c r="P39" s="462"/>
      <c r="Q39" s="462"/>
      <c r="R39" s="462"/>
      <c r="S39" s="462"/>
      <c r="T39" s="462"/>
      <c r="U39" s="462"/>
      <c r="V39" s="146"/>
    </row>
    <row r="40" spans="3:22">
      <c r="C40" s="465" t="s">
        <v>81</v>
      </c>
      <c r="D40" s="465"/>
      <c r="E40" s="465"/>
      <c r="F40" s="465"/>
      <c r="H40" s="166" t="s">
        <v>195</v>
      </c>
      <c r="I40" s="474"/>
      <c r="J40" s="475"/>
      <c r="K40" s="167" t="s">
        <v>196</v>
      </c>
      <c r="L40" s="168"/>
      <c r="M40" s="476" t="s">
        <v>197</v>
      </c>
      <c r="N40" s="477"/>
      <c r="O40" s="474"/>
      <c r="P40" s="475"/>
      <c r="Q40" s="167" t="s">
        <v>196</v>
      </c>
      <c r="R40" s="168"/>
    </row>
    <row r="41" spans="3:22" ht="10.5" customHeight="1">
      <c r="C41" s="458" t="s">
        <v>116</v>
      </c>
      <c r="D41" s="458"/>
      <c r="E41" s="458"/>
      <c r="F41" s="458"/>
      <c r="G41" s="458"/>
      <c r="H41" s="458"/>
      <c r="I41" s="458"/>
      <c r="J41" s="458"/>
      <c r="K41" s="458"/>
      <c r="L41" s="458"/>
      <c r="M41" s="458"/>
      <c r="N41" s="458"/>
      <c r="O41" s="458"/>
      <c r="P41" s="458"/>
      <c r="Q41" s="147"/>
      <c r="R41" s="147"/>
      <c r="S41" s="147"/>
      <c r="T41" s="147"/>
      <c r="U41" s="147"/>
      <c r="V41" s="147"/>
    </row>
    <row r="42" spans="3:22">
      <c r="C42" s="144"/>
      <c r="D42" s="144"/>
      <c r="E42" s="144"/>
      <c r="F42" s="473" t="s">
        <v>119</v>
      </c>
      <c r="G42" s="473"/>
      <c r="H42" s="473"/>
      <c r="I42" s="479" t="s">
        <v>191</v>
      </c>
      <c r="J42" s="479"/>
      <c r="K42" s="479"/>
      <c r="L42" s="479"/>
      <c r="M42" s="479"/>
      <c r="N42" s="479"/>
      <c r="O42" s="479"/>
      <c r="P42" s="479"/>
      <c r="Q42" s="478" t="s">
        <v>118</v>
      </c>
      <c r="R42" s="478"/>
      <c r="S42" s="478"/>
      <c r="T42" s="478"/>
      <c r="U42" s="151" t="s">
        <v>117</v>
      </c>
      <c r="V42" s="151"/>
    </row>
    <row r="43" spans="3:22">
      <c r="C43" s="468" t="s">
        <v>16</v>
      </c>
      <c r="D43" s="468"/>
      <c r="E43" s="144"/>
      <c r="F43" s="472"/>
      <c r="G43" s="472"/>
      <c r="H43" s="472"/>
      <c r="I43" s="469"/>
      <c r="J43" s="470"/>
      <c r="K43" s="470"/>
      <c r="L43" s="470"/>
      <c r="M43" s="470"/>
      <c r="N43" s="470"/>
      <c r="O43" s="470"/>
      <c r="P43" s="471"/>
      <c r="Q43" s="469"/>
      <c r="R43" s="470"/>
      <c r="S43" s="470"/>
      <c r="T43" s="471"/>
      <c r="U43" s="143">
        <f>F43+I43+Q43</f>
        <v>0</v>
      </c>
      <c r="V43" s="143"/>
    </row>
    <row r="44" spans="3:22">
      <c r="C44" s="468" t="s">
        <v>17</v>
      </c>
      <c r="D44" s="468"/>
      <c r="E44" s="144"/>
      <c r="F44" s="472"/>
      <c r="G44" s="472"/>
      <c r="H44" s="472"/>
      <c r="I44" s="469"/>
      <c r="J44" s="470"/>
      <c r="K44" s="470"/>
      <c r="L44" s="470"/>
      <c r="M44" s="470"/>
      <c r="N44" s="470"/>
      <c r="O44" s="470"/>
      <c r="P44" s="471"/>
      <c r="Q44" s="469"/>
      <c r="R44" s="470"/>
      <c r="S44" s="470"/>
      <c r="T44" s="471"/>
      <c r="U44" s="143">
        <f>F44+I44+Q44</f>
        <v>0</v>
      </c>
      <c r="V44" s="143"/>
    </row>
    <row r="45" spans="3:22">
      <c r="C45" s="486" t="s">
        <v>117</v>
      </c>
      <c r="D45" s="486"/>
      <c r="E45" s="151"/>
      <c r="F45" s="487">
        <f>F43+F44</f>
        <v>0</v>
      </c>
      <c r="G45" s="487"/>
      <c r="H45" s="487"/>
      <c r="I45" s="488">
        <f>I43+I44</f>
        <v>0</v>
      </c>
      <c r="J45" s="488"/>
      <c r="K45" s="488"/>
      <c r="L45" s="488"/>
      <c r="M45" s="488"/>
      <c r="N45" s="488"/>
      <c r="O45" s="488"/>
      <c r="P45" s="488"/>
      <c r="Q45" s="488">
        <f>Q43+Q44</f>
        <v>0</v>
      </c>
      <c r="R45" s="488"/>
      <c r="S45" s="488"/>
      <c r="T45" s="488"/>
      <c r="U45" s="143">
        <f>F45+I45+Q45</f>
        <v>0</v>
      </c>
      <c r="V45" s="143"/>
    </row>
    <row r="46" spans="3:22" ht="4.5" customHeight="1"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8"/>
      <c r="N46" s="17"/>
      <c r="O46" s="17"/>
      <c r="P46" s="17"/>
      <c r="Q46" s="17"/>
      <c r="R46" s="17"/>
      <c r="S46" s="17"/>
      <c r="T46" s="17"/>
      <c r="U46" s="17"/>
      <c r="V46" s="17"/>
    </row>
    <row r="47" spans="3:22">
      <c r="C47" s="457" t="s">
        <v>120</v>
      </c>
      <c r="D47" s="457"/>
      <c r="E47" s="457"/>
      <c r="F47" s="457"/>
      <c r="G47" s="457"/>
      <c r="H47" s="457"/>
      <c r="I47" s="457"/>
      <c r="J47" s="457"/>
      <c r="K47" s="457"/>
      <c r="L47" s="457"/>
      <c r="M47" s="457"/>
      <c r="N47" s="457"/>
      <c r="O47" s="457"/>
      <c r="P47" s="457"/>
      <c r="Q47" s="457"/>
      <c r="R47" s="457"/>
      <c r="S47" s="457"/>
      <c r="T47" s="457"/>
      <c r="U47" s="457"/>
      <c r="V47" s="140"/>
    </row>
    <row r="48" spans="3:22" ht="10.5" customHeight="1">
      <c r="C48" s="458" t="s">
        <v>121</v>
      </c>
      <c r="D48" s="458"/>
      <c r="E48" s="458"/>
      <c r="F48" s="458"/>
      <c r="G48" s="458"/>
      <c r="H48" s="458"/>
      <c r="I48" s="458"/>
      <c r="J48" s="458"/>
      <c r="K48" s="458"/>
      <c r="L48" s="458"/>
      <c r="M48" s="458"/>
      <c r="N48" s="458"/>
      <c r="O48" s="458"/>
      <c r="P48" s="458"/>
      <c r="Q48" s="458"/>
      <c r="R48" s="458"/>
      <c r="S48" s="458"/>
      <c r="T48" s="458"/>
      <c r="U48" s="458"/>
      <c r="V48" s="147"/>
    </row>
    <row r="49" spans="3:23" ht="4.5" customHeight="1">
      <c r="C49" s="19"/>
      <c r="F49" s="19"/>
      <c r="G49" s="19"/>
    </row>
    <row r="50" spans="3:23" ht="11.25" customHeight="1">
      <c r="C50" s="19"/>
      <c r="F50" s="19"/>
      <c r="G50" s="19"/>
    </row>
    <row r="52" spans="3:23">
      <c r="G52" s="8"/>
      <c r="H52" s="480"/>
      <c r="I52" s="480"/>
      <c r="J52" s="480"/>
      <c r="K52" s="480"/>
      <c r="L52" s="480"/>
      <c r="M52" s="480"/>
      <c r="N52" s="20"/>
      <c r="O52" s="20"/>
      <c r="P52" s="157"/>
      <c r="Q52" s="157"/>
      <c r="R52" s="480"/>
      <c r="S52" s="480"/>
      <c r="T52" s="480"/>
      <c r="U52" s="480"/>
      <c r="V52" s="148"/>
    </row>
    <row r="53" spans="3:23">
      <c r="G53" s="8"/>
      <c r="H53" s="481"/>
      <c r="I53" s="481"/>
      <c r="J53" s="481"/>
      <c r="K53" s="481"/>
      <c r="L53" s="481"/>
      <c r="M53" s="481"/>
      <c r="N53" s="20"/>
      <c r="O53" s="20"/>
      <c r="P53" s="157"/>
      <c r="Q53" s="157"/>
      <c r="R53" s="481"/>
      <c r="S53" s="481"/>
      <c r="T53" s="481"/>
      <c r="U53" s="481"/>
      <c r="V53" s="158"/>
    </row>
    <row r="54" spans="3:23">
      <c r="G54" s="8"/>
      <c r="H54" s="484" t="s">
        <v>125</v>
      </c>
      <c r="I54" s="484"/>
      <c r="J54" s="484"/>
      <c r="K54" s="485"/>
      <c r="L54" s="485"/>
      <c r="M54" s="485"/>
      <c r="N54" s="20"/>
      <c r="O54" s="20"/>
      <c r="P54" s="157"/>
      <c r="Q54" s="157"/>
      <c r="R54" s="483" t="s">
        <v>126</v>
      </c>
      <c r="S54" s="483"/>
      <c r="T54" s="483"/>
      <c r="U54" s="483"/>
      <c r="V54" s="149"/>
    </row>
    <row r="55" spans="3:23" ht="9" customHeight="1">
      <c r="G55" s="21"/>
      <c r="H55" s="21"/>
      <c r="I55" s="21"/>
      <c r="J55" s="22"/>
      <c r="K55" s="22"/>
      <c r="L55" s="22"/>
      <c r="M55" s="23"/>
      <c r="N55" s="23"/>
      <c r="O55" s="23"/>
      <c r="P55" s="24"/>
      <c r="Q55" s="24"/>
      <c r="R55" s="22"/>
      <c r="S55" s="8"/>
      <c r="T55" s="8"/>
      <c r="U55" s="22"/>
      <c r="V55" s="22"/>
    </row>
    <row r="56" spans="3:23">
      <c r="C56" s="480"/>
      <c r="D56" s="480"/>
      <c r="E56" s="480"/>
      <c r="F56" s="480"/>
      <c r="H56" s="480"/>
      <c r="I56" s="480"/>
      <c r="J56" s="480"/>
      <c r="K56" s="480"/>
      <c r="L56" s="480"/>
      <c r="M56" s="480"/>
      <c r="R56" s="480"/>
      <c r="S56" s="480"/>
      <c r="T56" s="480"/>
      <c r="U56" s="480"/>
      <c r="V56" s="148"/>
      <c r="W56" s="9"/>
    </row>
    <row r="57" spans="3:23">
      <c r="C57" s="481"/>
      <c r="D57" s="481"/>
      <c r="E57" s="481"/>
      <c r="F57" s="481"/>
      <c r="H57" s="481"/>
      <c r="I57" s="481"/>
      <c r="J57" s="481"/>
      <c r="K57" s="481"/>
      <c r="L57" s="481"/>
      <c r="M57" s="481"/>
      <c r="R57" s="481"/>
      <c r="S57" s="481"/>
      <c r="T57" s="481"/>
      <c r="U57" s="481"/>
      <c r="V57" s="158"/>
    </row>
    <row r="58" spans="3:23">
      <c r="C58" s="482" t="s">
        <v>124</v>
      </c>
      <c r="D58" s="482"/>
      <c r="E58" s="482"/>
      <c r="F58" s="482"/>
      <c r="H58" s="484" t="s">
        <v>123</v>
      </c>
      <c r="I58" s="484"/>
      <c r="J58" s="484"/>
      <c r="K58" s="485"/>
      <c r="L58" s="485"/>
      <c r="M58" s="485"/>
      <c r="N58" s="13"/>
      <c r="O58" s="13"/>
      <c r="P58" s="13"/>
      <c r="Q58" s="13"/>
      <c r="R58" s="483" t="s">
        <v>122</v>
      </c>
      <c r="S58" s="483"/>
      <c r="T58" s="483"/>
      <c r="U58" s="483"/>
      <c r="V58" s="149"/>
    </row>
  </sheetData>
  <sheetProtection password="E760" sheet="1" objects="1" scenarios="1" selectLockedCells="1"/>
  <mergeCells count="103">
    <mergeCell ref="C47:U47"/>
    <mergeCell ref="C45:D45"/>
    <mergeCell ref="F45:H45"/>
    <mergeCell ref="I45:P45"/>
    <mergeCell ref="Q45:T45"/>
    <mergeCell ref="C26:K26"/>
    <mergeCell ref="N32:U32"/>
    <mergeCell ref="C28:U28"/>
    <mergeCell ref="C33:K33"/>
    <mergeCell ref="N33:U33"/>
    <mergeCell ref="N34:U34"/>
    <mergeCell ref="N29:U29"/>
    <mergeCell ref="N30:U30"/>
    <mergeCell ref="C34:G34"/>
    <mergeCell ref="N31:U31"/>
    <mergeCell ref="C29:K29"/>
    <mergeCell ref="C30:K30"/>
    <mergeCell ref="C31:K31"/>
    <mergeCell ref="C32:K32"/>
    <mergeCell ref="H34:L34"/>
    <mergeCell ref="O26:U26"/>
    <mergeCell ref="C35:K35"/>
    <mergeCell ref="N35:U35"/>
    <mergeCell ref="C36:K36"/>
    <mergeCell ref="C48:U48"/>
    <mergeCell ref="C56:F57"/>
    <mergeCell ref="C58:F58"/>
    <mergeCell ref="R56:U57"/>
    <mergeCell ref="R58:U58"/>
    <mergeCell ref="H52:M53"/>
    <mergeCell ref="H54:M54"/>
    <mergeCell ref="R52:U53"/>
    <mergeCell ref="R54:U54"/>
    <mergeCell ref="H58:M58"/>
    <mergeCell ref="H56:M57"/>
    <mergeCell ref="N36:U36"/>
    <mergeCell ref="C37:K37"/>
    <mergeCell ref="N37:U37"/>
    <mergeCell ref="C43:D43"/>
    <mergeCell ref="C44:D44"/>
    <mergeCell ref="I43:P43"/>
    <mergeCell ref="F43:H43"/>
    <mergeCell ref="F44:H44"/>
    <mergeCell ref="C40:F40"/>
    <mergeCell ref="C39:U39"/>
    <mergeCell ref="C41:P41"/>
    <mergeCell ref="F42:H42"/>
    <mergeCell ref="I40:J40"/>
    <mergeCell ref="M40:N40"/>
    <mergeCell ref="O40:P40"/>
    <mergeCell ref="Q43:T43"/>
    <mergeCell ref="Q44:T44"/>
    <mergeCell ref="I44:P44"/>
    <mergeCell ref="Q42:T42"/>
    <mergeCell ref="I42:P42"/>
    <mergeCell ref="C18:K18"/>
    <mergeCell ref="R11:U12"/>
    <mergeCell ref="C14:U14"/>
    <mergeCell ref="T17:U17"/>
    <mergeCell ref="N17:S17"/>
    <mergeCell ref="N16:U16"/>
    <mergeCell ref="N18:U18"/>
    <mergeCell ref="M9:N9"/>
    <mergeCell ref="N15:U15"/>
    <mergeCell ref="C15:K15"/>
    <mergeCell ref="C16:K16"/>
    <mergeCell ref="C17:K17"/>
    <mergeCell ref="R10:S10"/>
    <mergeCell ref="D19:K19"/>
    <mergeCell ref="N21:U21"/>
    <mergeCell ref="N22:U22"/>
    <mergeCell ref="N23:U23"/>
    <mergeCell ref="N24:U24"/>
    <mergeCell ref="C25:K25"/>
    <mergeCell ref="A19:C19"/>
    <mergeCell ref="N19:U19"/>
    <mergeCell ref="D20:K20"/>
    <mergeCell ref="D21:K21"/>
    <mergeCell ref="D22:K22"/>
    <mergeCell ref="D23:K23"/>
    <mergeCell ref="N20:U20"/>
    <mergeCell ref="A20:C20"/>
    <mergeCell ref="A21:C21"/>
    <mergeCell ref="A22:C22"/>
    <mergeCell ref="A23:C23"/>
    <mergeCell ref="A24:C24"/>
    <mergeCell ref="D24:K24"/>
    <mergeCell ref="O25:U25"/>
    <mergeCell ref="Z1:AA1"/>
    <mergeCell ref="W8:W12"/>
    <mergeCell ref="H8:J8"/>
    <mergeCell ref="R8:U9"/>
    <mergeCell ref="M8:N8"/>
    <mergeCell ref="A1:N2"/>
    <mergeCell ref="A3:N3"/>
    <mergeCell ref="C12:D12"/>
    <mergeCell ref="B8:F8"/>
    <mergeCell ref="B9:F9"/>
    <mergeCell ref="B10:F10"/>
    <mergeCell ref="B11:F11"/>
    <mergeCell ref="H10:N10"/>
    <mergeCell ref="H11:N11"/>
    <mergeCell ref="H9:J9"/>
  </mergeCells>
  <conditionalFormatting sqref="A7:XFD7 A1:X6 AC1:XFD6 X9:XFD12 A46:XFD1048576 U42:XFD45 A12:C12 G8:XFD8 G9:V9 A8:B11 G10:I11 F12:L12 A40:F40 W40:XFD40 A41:XFD41 L40 Q42:Q45 A42:I45 A35:XFD39 A34:H34 M34:XFD34 A27:XFD33 W25:XFD26 A25:O26 P11:V12 P10:R10 A13:XFD24 V10 T10">
    <cfRule type="containsErrors" dxfId="29" priority="11">
      <formula>ISERROR(A1)</formula>
    </cfRule>
  </conditionalFormatting>
  <conditionalFormatting sqref="E12">
    <cfRule type="containsErrors" dxfId="28" priority="7">
      <formula>ISERROR(E12)</formula>
    </cfRule>
  </conditionalFormatting>
  <conditionalFormatting sqref="O40">
    <cfRule type="containsErrors" dxfId="27" priority="4">
      <formula>ISERROR(O40)</formula>
    </cfRule>
  </conditionalFormatting>
  <conditionalFormatting sqref="I40">
    <cfRule type="containsErrors" dxfId="26" priority="5">
      <formula>ISERROR(I40)</formula>
    </cfRule>
  </conditionalFormatting>
  <conditionalFormatting sqref="R40">
    <cfRule type="containsErrors" dxfId="25" priority="1">
      <formula>ISERROR(R40)</formula>
    </cfRule>
  </conditionalFormatting>
  <dataValidations count="1">
    <dataValidation type="whole" allowBlank="1" showInputMessage="1" showErrorMessage="1" sqref="R40 O40:P40 L40 I40:J40" xr:uid="{FD0A0977-E79E-4ED6-B688-61730F89E1E1}">
      <formula1>1</formula1>
      <formula2>10</formula2>
    </dataValidation>
  </dataValidations>
  <pageMargins left="3.937007874015748E-2" right="3.937007874015748E-2" top="0.3543307086614173" bottom="0.15748031496062992" header="0.11811023622047244" footer="0.19685039370078741"/>
  <pageSetup paperSize="9" scale="97" orientation="portrait" horizontalDpi="360" verticalDpi="360" r:id="rId1"/>
  <headerFooter>
    <oddHeader>&amp;Le-Spielbericht Skaterhockey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9286" r:id="rId4" name="Check Box 134">
              <controlPr defaultSize="0" autoFill="0" autoLine="0" autoPict="0">
                <anchor moveWithCells="1">
                  <from>
                    <xdr:col>0</xdr:col>
                    <xdr:colOff>285750</xdr:colOff>
                    <xdr:row>36</xdr:row>
                    <xdr:rowOff>0</xdr:rowOff>
                  </from>
                  <to>
                    <xdr:col>1</xdr:col>
                    <xdr:colOff>95250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88" r:id="rId5" name="Check Box 136">
              <controlPr defaultSize="0" autoFill="0" autoLine="0" autoPict="0">
                <anchor moveWithCells="1">
                  <from>
                    <xdr:col>0</xdr:col>
                    <xdr:colOff>285750</xdr:colOff>
                    <xdr:row>35</xdr:row>
                    <xdr:rowOff>0</xdr:rowOff>
                  </from>
                  <to>
                    <xdr:col>1</xdr:col>
                    <xdr:colOff>95250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89" r:id="rId6" name="Check Box 137">
              <controlPr defaultSize="0" autoFill="0" autoLine="0" autoPict="0">
                <anchor moveWithCells="1">
                  <from>
                    <xdr:col>0</xdr:col>
                    <xdr:colOff>285750</xdr:colOff>
                    <xdr:row>34</xdr:row>
                    <xdr:rowOff>0</xdr:rowOff>
                  </from>
                  <to>
                    <xdr:col>1</xdr:col>
                    <xdr:colOff>95250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90" r:id="rId7" name="Check Box 138">
              <controlPr defaultSize="0" autoFill="0" autoLine="0" autoPict="0">
                <anchor moveWithCells="1">
                  <from>
                    <xdr:col>0</xdr:col>
                    <xdr:colOff>285750</xdr:colOff>
                    <xdr:row>33</xdr:row>
                    <xdr:rowOff>0</xdr:rowOff>
                  </from>
                  <to>
                    <xdr:col>1</xdr:col>
                    <xdr:colOff>95250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91" r:id="rId8" name="Check Box 139">
              <controlPr defaultSize="0" autoFill="0" autoLine="0" autoPict="0">
                <anchor moveWithCells="1">
                  <from>
                    <xdr:col>0</xdr:col>
                    <xdr:colOff>285750</xdr:colOff>
                    <xdr:row>32</xdr:row>
                    <xdr:rowOff>0</xdr:rowOff>
                  </from>
                  <to>
                    <xdr:col>1</xdr:col>
                    <xdr:colOff>95250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92" r:id="rId9" name="Check Box 140">
              <controlPr defaultSize="0" autoFill="0" autoLine="0" autoPict="0">
                <anchor moveWithCells="1">
                  <from>
                    <xdr:col>0</xdr:col>
                    <xdr:colOff>285750</xdr:colOff>
                    <xdr:row>31</xdr:row>
                    <xdr:rowOff>0</xdr:rowOff>
                  </from>
                  <to>
                    <xdr:col>1</xdr:col>
                    <xdr:colOff>95250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93" r:id="rId10" name="Check Box 141">
              <controlPr defaultSize="0" autoFill="0" autoLine="0" autoPict="0">
                <anchor moveWithCells="1">
                  <from>
                    <xdr:col>0</xdr:col>
                    <xdr:colOff>285750</xdr:colOff>
                    <xdr:row>30</xdr:row>
                    <xdr:rowOff>0</xdr:rowOff>
                  </from>
                  <to>
                    <xdr:col>1</xdr:col>
                    <xdr:colOff>95250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94" r:id="rId11" name="Check Box 142">
              <controlPr defaultSize="0" autoFill="0" autoLine="0" autoPict="0">
                <anchor moveWithCells="1">
                  <from>
                    <xdr:col>0</xdr:col>
                    <xdr:colOff>285750</xdr:colOff>
                    <xdr:row>29</xdr:row>
                    <xdr:rowOff>0</xdr:rowOff>
                  </from>
                  <to>
                    <xdr:col>1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95" r:id="rId12" name="Check Box 143">
              <controlPr defaultSize="0" autoFill="0" autoLine="0" autoPict="0">
                <anchor moveWithCells="1">
                  <from>
                    <xdr:col>12</xdr:col>
                    <xdr:colOff>104775</xdr:colOff>
                    <xdr:row>29</xdr:row>
                    <xdr:rowOff>0</xdr:rowOff>
                  </from>
                  <to>
                    <xdr:col>13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96" r:id="rId13" name="Check Box 144">
              <controlPr defaultSize="0" autoFill="0" autoLine="0" autoPict="0">
                <anchor moveWithCells="1">
                  <from>
                    <xdr:col>12</xdr:col>
                    <xdr:colOff>104775</xdr:colOff>
                    <xdr:row>30</xdr:row>
                    <xdr:rowOff>0</xdr:rowOff>
                  </from>
                  <to>
                    <xdr:col>13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97" r:id="rId14" name="Check Box 145">
              <controlPr defaultSize="0" autoFill="0" autoLine="0" autoPict="0">
                <anchor moveWithCells="1">
                  <from>
                    <xdr:col>12</xdr:col>
                    <xdr:colOff>104775</xdr:colOff>
                    <xdr:row>31</xdr:row>
                    <xdr:rowOff>0</xdr:rowOff>
                  </from>
                  <to>
                    <xdr:col>13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98" r:id="rId15" name="Check Box 146">
              <controlPr defaultSize="0" autoFill="0" autoLine="0" autoPict="0">
                <anchor moveWithCells="1">
                  <from>
                    <xdr:col>12</xdr:col>
                    <xdr:colOff>104775</xdr:colOff>
                    <xdr:row>32</xdr:row>
                    <xdr:rowOff>0</xdr:rowOff>
                  </from>
                  <to>
                    <xdr:col>13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99" r:id="rId16" name="Check Box 147">
              <controlPr defaultSize="0" autoFill="0" autoLine="0" autoPict="0">
                <anchor moveWithCells="1">
                  <from>
                    <xdr:col>12</xdr:col>
                    <xdr:colOff>104775</xdr:colOff>
                    <xdr:row>33</xdr:row>
                    <xdr:rowOff>0</xdr:rowOff>
                  </from>
                  <to>
                    <xdr:col>13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00" r:id="rId17" name="Check Box 148">
              <controlPr defaultSize="0" autoFill="0" autoLine="0" autoPict="0">
                <anchor moveWithCells="1">
                  <from>
                    <xdr:col>12</xdr:col>
                    <xdr:colOff>104775</xdr:colOff>
                    <xdr:row>34</xdr:row>
                    <xdr:rowOff>0</xdr:rowOff>
                  </from>
                  <to>
                    <xdr:col>13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01" r:id="rId18" name="Check Box 149">
              <controlPr defaultSize="0" autoFill="0" autoLine="0" autoPict="0">
                <anchor moveWithCells="1">
                  <from>
                    <xdr:col>12</xdr:col>
                    <xdr:colOff>104775</xdr:colOff>
                    <xdr:row>35</xdr:row>
                    <xdr:rowOff>0</xdr:rowOff>
                  </from>
                  <to>
                    <xdr:col>13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02" r:id="rId19" name="Check Box 150">
              <controlPr defaultSize="0" autoFill="0" autoLine="0" autoPict="0">
                <anchor moveWithCells="1">
                  <from>
                    <xdr:col>12</xdr:col>
                    <xdr:colOff>104775</xdr:colOff>
                    <xdr:row>15</xdr:row>
                    <xdr:rowOff>0</xdr:rowOff>
                  </from>
                  <to>
                    <xdr:col>13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03" r:id="rId20" name="Check Box 151">
              <controlPr defaultSize="0" autoFill="0" autoLine="0" autoPict="0">
                <anchor moveWithCells="1">
                  <from>
                    <xdr:col>12</xdr:col>
                    <xdr:colOff>104775</xdr:colOff>
                    <xdr:row>16</xdr:row>
                    <xdr:rowOff>0</xdr:rowOff>
                  </from>
                  <to>
                    <xdr:col>13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04" r:id="rId21" name="Check Box 152">
              <controlPr defaultSize="0" autoFill="0" autoLine="0" autoPict="0">
                <anchor moveWithCells="1">
                  <from>
                    <xdr:col>12</xdr:col>
                    <xdr:colOff>104775</xdr:colOff>
                    <xdr:row>17</xdr:row>
                    <xdr:rowOff>0</xdr:rowOff>
                  </from>
                  <to>
                    <xdr:col>13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05" r:id="rId22" name="Check Box 153">
              <controlPr defaultSize="0" autoFill="0" autoLine="0" autoPict="0">
                <anchor moveWithCells="1">
                  <from>
                    <xdr:col>12</xdr:col>
                    <xdr:colOff>104775</xdr:colOff>
                    <xdr:row>18</xdr:row>
                    <xdr:rowOff>0</xdr:rowOff>
                  </from>
                  <to>
                    <xdr:col>13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06" r:id="rId23" name="Check Box 154">
              <controlPr defaultSize="0" autoFill="0" autoLine="0" autoPict="0">
                <anchor moveWithCells="1">
                  <from>
                    <xdr:col>12</xdr:col>
                    <xdr:colOff>104775</xdr:colOff>
                    <xdr:row>19</xdr:row>
                    <xdr:rowOff>0</xdr:rowOff>
                  </from>
                  <to>
                    <xdr:col>13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07" r:id="rId24" name="Check Box 155">
              <controlPr defaultSize="0" autoFill="0" autoLine="0" autoPict="0">
                <anchor moveWithCells="1">
                  <from>
                    <xdr:col>12</xdr:col>
                    <xdr:colOff>104775</xdr:colOff>
                    <xdr:row>20</xdr:row>
                    <xdr:rowOff>0</xdr:rowOff>
                  </from>
                  <to>
                    <xdr:col>13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08" r:id="rId25" name="Check Box 156">
              <controlPr defaultSize="0" autoFill="0" autoLine="0" autoPict="0">
                <anchor moveWithCells="1">
                  <from>
                    <xdr:col>12</xdr:col>
                    <xdr:colOff>104775</xdr:colOff>
                    <xdr:row>21</xdr:row>
                    <xdr:rowOff>0</xdr:rowOff>
                  </from>
                  <to>
                    <xdr:col>13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09" r:id="rId26" name="Check Box 157">
              <controlPr defaultSize="0" autoFill="0" autoLine="0" autoPict="0">
                <anchor moveWithCells="1">
                  <from>
                    <xdr:col>12</xdr:col>
                    <xdr:colOff>104775</xdr:colOff>
                    <xdr:row>22</xdr:row>
                    <xdr:rowOff>0</xdr:rowOff>
                  </from>
                  <to>
                    <xdr:col>13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10" r:id="rId27" name="Check Box 158">
              <controlPr defaultSize="0" autoFill="0" autoLine="0" autoPict="0">
                <anchor moveWithCells="1">
                  <from>
                    <xdr:col>0</xdr:col>
                    <xdr:colOff>285750</xdr:colOff>
                    <xdr:row>15</xdr:row>
                    <xdr:rowOff>0</xdr:rowOff>
                  </from>
                  <to>
                    <xdr:col>1</xdr:col>
                    <xdr:colOff>95250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11" r:id="rId28" name="Check Box 159">
              <controlPr defaultSize="0" autoFill="0" autoLine="0" autoPict="0">
                <anchor moveWithCells="1">
                  <from>
                    <xdr:col>0</xdr:col>
                    <xdr:colOff>285750</xdr:colOff>
                    <xdr:row>16</xdr:row>
                    <xdr:rowOff>0</xdr:rowOff>
                  </from>
                  <to>
                    <xdr:col>1</xdr:col>
                    <xdr:colOff>95250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14" r:id="rId29" name="Check Box 162">
              <controlPr defaultSize="0" autoFill="0" autoLine="0" autoPict="0">
                <anchor moveWithCells="1">
                  <from>
                    <xdr:col>2</xdr:col>
                    <xdr:colOff>190500</xdr:colOff>
                    <xdr:row>20</xdr:row>
                    <xdr:rowOff>0</xdr:rowOff>
                  </from>
                  <to>
                    <xdr:col>2</xdr:col>
                    <xdr:colOff>381000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15" r:id="rId30" name="Check Box 163">
              <controlPr defaultSize="0" autoFill="0" autoLine="0" autoPict="0">
                <anchor moveWithCells="1">
                  <from>
                    <xdr:col>2</xdr:col>
                    <xdr:colOff>190500</xdr:colOff>
                    <xdr:row>21</xdr:row>
                    <xdr:rowOff>0</xdr:rowOff>
                  </from>
                  <to>
                    <xdr:col>2</xdr:col>
                    <xdr:colOff>381000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16" r:id="rId31" name="Check Box 164">
              <controlPr defaultSize="0" autoFill="0" autoLine="0" autoPict="0">
                <anchor moveWithCells="1">
                  <from>
                    <xdr:col>2</xdr:col>
                    <xdr:colOff>190500</xdr:colOff>
                    <xdr:row>22</xdr:row>
                    <xdr:rowOff>0</xdr:rowOff>
                  </from>
                  <to>
                    <xdr:col>2</xdr:col>
                    <xdr:colOff>381000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17" r:id="rId32" name="Check Box 165">
              <controlPr defaultSize="0" autoFill="0" autoLine="0" autoPict="0">
                <anchor moveWithCells="1">
                  <from>
                    <xdr:col>2</xdr:col>
                    <xdr:colOff>190500</xdr:colOff>
                    <xdr:row>23</xdr:row>
                    <xdr:rowOff>0</xdr:rowOff>
                  </from>
                  <to>
                    <xdr:col>2</xdr:col>
                    <xdr:colOff>381000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12" r:id="rId33" name="Check Box 160">
              <controlPr defaultSize="0" autoFill="0" autoLine="0" autoPict="0">
                <anchor moveWithCells="1">
                  <from>
                    <xdr:col>2</xdr:col>
                    <xdr:colOff>190500</xdr:colOff>
                    <xdr:row>18</xdr:row>
                    <xdr:rowOff>0</xdr:rowOff>
                  </from>
                  <to>
                    <xdr:col>2</xdr:col>
                    <xdr:colOff>381000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13" r:id="rId34" name="Check Box 161">
              <controlPr defaultSize="0" autoFill="0" autoLine="0" autoPict="0">
                <anchor moveWithCells="1">
                  <from>
                    <xdr:col>2</xdr:col>
                    <xdr:colOff>190500</xdr:colOff>
                    <xdr:row>19</xdr:row>
                    <xdr:rowOff>0</xdr:rowOff>
                  </from>
                  <to>
                    <xdr:col>2</xdr:col>
                    <xdr:colOff>381000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18" r:id="rId35" name="Check Box 166">
              <controlPr defaultSize="0" autoFill="0" autoLine="0" autoPict="0">
                <anchor moveWithCells="1">
                  <from>
                    <xdr:col>13</xdr:col>
                    <xdr:colOff>133350</xdr:colOff>
                    <xdr:row>24</xdr:row>
                    <xdr:rowOff>0</xdr:rowOff>
                  </from>
                  <to>
                    <xdr:col>14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19" r:id="rId36" name="Check Box 167">
              <controlPr defaultSize="0" autoFill="0" autoLine="0" autoPict="0">
                <anchor moveWithCells="1">
                  <from>
                    <xdr:col>13</xdr:col>
                    <xdr:colOff>133350</xdr:colOff>
                    <xdr:row>25</xdr:row>
                    <xdr:rowOff>0</xdr:rowOff>
                  </from>
                  <to>
                    <xdr:col>14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22" r:id="rId37" name="ResetButton">
              <controlPr defaultSize="0" print="0" autoFill="0" autoPict="0" macro="[0]!Zusatzblatt_Print">
                <anchor moveWithCells="1">
                  <from>
                    <xdr:col>25</xdr:col>
                    <xdr:colOff>19050</xdr:colOff>
                    <xdr:row>2</xdr:row>
                    <xdr:rowOff>0</xdr:rowOff>
                  </from>
                  <to>
                    <xdr:col>27</xdr:col>
                    <xdr:colOff>19050</xdr:colOff>
                    <xdr:row>3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6D552-E99D-405F-BE25-67F996262565}">
  <sheetPr codeName="Tabelle4">
    <tabColor rgb="FF7030A0"/>
  </sheetPr>
  <dimension ref="A1"/>
  <sheetViews>
    <sheetView showGridLines="0" showRowColHeaders="0" workbookViewId="0">
      <selection activeCell="B7" sqref="B7"/>
    </sheetView>
  </sheetViews>
  <sheetFormatPr baseColWidth="10" defaultRowHeight="15"/>
  <sheetData/>
  <sheetProtection password="E760" sheet="1" objects="1" scenarios="1"/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27CE9-0B32-44DD-8F85-B0B467890C2C}">
  <sheetPr codeName="Tabelle2">
    <tabColor rgb="FF7030A0"/>
  </sheetPr>
  <dimension ref="A1:J55"/>
  <sheetViews>
    <sheetView showGridLines="0" showRowColHeaders="0" workbookViewId="0">
      <selection activeCell="I31" sqref="I31"/>
    </sheetView>
  </sheetViews>
  <sheetFormatPr baseColWidth="10" defaultColWidth="12.7109375" defaultRowHeight="15"/>
  <cols>
    <col min="1" max="1" width="12.42578125" style="196" customWidth="1"/>
    <col min="2" max="2" width="25.5703125" style="196" customWidth="1"/>
    <col min="3" max="3" width="4.28515625" style="196" customWidth="1"/>
    <col min="4" max="4" width="10.42578125" style="196" customWidth="1"/>
    <col min="5" max="5" width="22.7109375" style="196" customWidth="1"/>
    <col min="6" max="6" width="4.28515625" style="196" customWidth="1"/>
    <col min="7" max="7" width="10.42578125" style="196" customWidth="1"/>
    <col min="8" max="8" width="21.7109375" style="196" customWidth="1"/>
    <col min="9" max="16384" width="12.7109375" style="196"/>
  </cols>
  <sheetData>
    <row r="1" spans="1:10" ht="15.75" thickBot="1">
      <c r="A1" s="492" t="s">
        <v>227</v>
      </c>
      <c r="B1" s="491"/>
      <c r="D1" s="492" t="s">
        <v>230</v>
      </c>
      <c r="E1" s="491"/>
      <c r="G1" s="492" t="s">
        <v>234</v>
      </c>
      <c r="H1" s="491"/>
      <c r="J1" s="460"/>
    </row>
    <row r="2" spans="1:10">
      <c r="A2" s="493" t="s">
        <v>228</v>
      </c>
      <c r="B2" s="494"/>
      <c r="D2" s="493" t="s">
        <v>231</v>
      </c>
      <c r="E2" s="494"/>
      <c r="G2" s="493" t="s">
        <v>249</v>
      </c>
      <c r="H2" s="494"/>
      <c r="J2" s="460"/>
    </row>
    <row r="3" spans="1:10">
      <c r="A3" s="495" t="s">
        <v>305</v>
      </c>
      <c r="B3" s="496"/>
      <c r="D3" s="495" t="s">
        <v>232</v>
      </c>
      <c r="E3" s="496"/>
      <c r="G3" s="495" t="s">
        <v>250</v>
      </c>
      <c r="H3" s="496"/>
      <c r="J3" s="460"/>
    </row>
    <row r="4" spans="1:10" ht="15.75" thickBot="1">
      <c r="A4" s="197">
        <v>45139</v>
      </c>
      <c r="B4" s="198" t="s">
        <v>229</v>
      </c>
      <c r="D4" s="197">
        <v>58708</v>
      </c>
      <c r="E4" s="198" t="s">
        <v>233</v>
      </c>
      <c r="G4" s="197">
        <v>58708</v>
      </c>
      <c r="H4" s="198" t="s">
        <v>233</v>
      </c>
      <c r="J4" s="460"/>
    </row>
    <row r="5" spans="1:10" ht="15.75" thickBot="1">
      <c r="J5" s="460"/>
    </row>
    <row r="6" spans="1:10" ht="15.75" thickBot="1">
      <c r="A6" s="490" t="s">
        <v>235</v>
      </c>
      <c r="B6" s="491"/>
      <c r="D6" s="492" t="s">
        <v>251</v>
      </c>
      <c r="E6" s="491"/>
      <c r="G6" s="492" t="s">
        <v>260</v>
      </c>
      <c r="H6" s="491"/>
      <c r="J6" s="460"/>
    </row>
    <row r="7" spans="1:10">
      <c r="A7" s="493" t="s">
        <v>225</v>
      </c>
      <c r="B7" s="494"/>
      <c r="D7" s="493" t="s">
        <v>249</v>
      </c>
      <c r="E7" s="494"/>
      <c r="G7" s="493" t="s">
        <v>261</v>
      </c>
      <c r="H7" s="494"/>
      <c r="J7" s="460"/>
    </row>
    <row r="8" spans="1:10">
      <c r="A8" s="495" t="s">
        <v>226</v>
      </c>
      <c r="B8" s="496"/>
      <c r="D8" s="495" t="s">
        <v>250</v>
      </c>
      <c r="E8" s="496"/>
      <c r="G8" s="495" t="s">
        <v>262</v>
      </c>
      <c r="H8" s="496"/>
      <c r="J8" s="447">
        <f ca="1">YEAR(TODAY())</f>
        <v>2025</v>
      </c>
    </row>
    <row r="9" spans="1:10" ht="15.75" thickBot="1">
      <c r="A9" s="197">
        <v>45472</v>
      </c>
      <c r="B9" s="198" t="s">
        <v>236</v>
      </c>
      <c r="D9" s="197">
        <v>58708</v>
      </c>
      <c r="E9" s="198" t="s">
        <v>233</v>
      </c>
      <c r="G9" s="197">
        <v>48317</v>
      </c>
      <c r="H9" s="198" t="s">
        <v>263</v>
      </c>
      <c r="J9" s="447"/>
    </row>
    <row r="10" spans="1:10" ht="15.75" thickBot="1">
      <c r="J10" s="447"/>
    </row>
    <row r="11" spans="1:10" ht="15.75" thickBot="1">
      <c r="A11" s="492" t="s">
        <v>237</v>
      </c>
      <c r="B11" s="491"/>
      <c r="D11" s="492" t="s">
        <v>252</v>
      </c>
      <c r="E11" s="491"/>
      <c r="G11" s="492" t="s">
        <v>264</v>
      </c>
      <c r="H11" s="491"/>
      <c r="J11" s="447"/>
    </row>
    <row r="12" spans="1:10">
      <c r="A12" s="493" t="s">
        <v>238</v>
      </c>
      <c r="B12" s="494"/>
      <c r="D12" s="493" t="s">
        <v>253</v>
      </c>
      <c r="E12" s="494"/>
      <c r="G12" s="493" t="s">
        <v>265</v>
      </c>
      <c r="H12" s="494"/>
      <c r="J12" s="447"/>
    </row>
    <row r="13" spans="1:10">
      <c r="A13" s="495" t="s">
        <v>239</v>
      </c>
      <c r="B13" s="496"/>
      <c r="D13" s="495" t="s">
        <v>254</v>
      </c>
      <c r="E13" s="496"/>
      <c r="G13" s="495" t="s">
        <v>266</v>
      </c>
      <c r="H13" s="496"/>
      <c r="J13" s="460"/>
    </row>
    <row r="14" spans="1:10" ht="15.75" thickBot="1">
      <c r="A14" s="197">
        <v>45026</v>
      </c>
      <c r="B14" s="198" t="s">
        <v>229</v>
      </c>
      <c r="D14" s="197">
        <v>51375</v>
      </c>
      <c r="E14" s="198" t="s">
        <v>255</v>
      </c>
      <c r="G14" s="197">
        <v>40010</v>
      </c>
      <c r="H14" s="198" t="s">
        <v>267</v>
      </c>
      <c r="J14" s="460"/>
    </row>
    <row r="15" spans="1:10" ht="15.75" thickBot="1">
      <c r="J15" s="460"/>
    </row>
    <row r="16" spans="1:10" ht="15.75" thickBot="1">
      <c r="A16" s="492" t="s">
        <v>240</v>
      </c>
      <c r="B16" s="491"/>
      <c r="D16" s="492" t="s">
        <v>256</v>
      </c>
      <c r="E16" s="491"/>
      <c r="G16" s="492" t="s">
        <v>268</v>
      </c>
      <c r="H16" s="491"/>
      <c r="J16" s="460"/>
    </row>
    <row r="17" spans="1:10">
      <c r="A17" s="493" t="s">
        <v>241</v>
      </c>
      <c r="B17" s="494"/>
      <c r="D17" s="493" t="s">
        <v>231</v>
      </c>
      <c r="E17" s="494"/>
      <c r="G17" s="493" t="s">
        <v>269</v>
      </c>
      <c r="H17" s="494"/>
      <c r="J17" s="460"/>
    </row>
    <row r="18" spans="1:10">
      <c r="A18" s="495" t="s">
        <v>242</v>
      </c>
      <c r="B18" s="496"/>
      <c r="D18" s="495" t="s">
        <v>232</v>
      </c>
      <c r="E18" s="496"/>
      <c r="G18" s="495" t="s">
        <v>270</v>
      </c>
      <c r="H18" s="496"/>
      <c r="J18" s="460"/>
    </row>
    <row r="19" spans="1:10" ht="15.75" thickBot="1">
      <c r="A19" s="197">
        <v>42549</v>
      </c>
      <c r="B19" s="198" t="s">
        <v>243</v>
      </c>
      <c r="D19" s="197">
        <v>58708</v>
      </c>
      <c r="E19" s="198" t="s">
        <v>233</v>
      </c>
      <c r="G19" s="197">
        <v>50885</v>
      </c>
      <c r="H19" s="198" t="s">
        <v>271</v>
      </c>
      <c r="J19" s="460"/>
    </row>
    <row r="20" spans="1:10" ht="15.75" thickBot="1">
      <c r="J20" s="460"/>
    </row>
    <row r="21" spans="1:10" ht="15.75" thickBot="1">
      <c r="A21" s="492" t="s">
        <v>244</v>
      </c>
      <c r="B21" s="491"/>
      <c r="D21" s="492" t="s">
        <v>257</v>
      </c>
      <c r="E21" s="491"/>
      <c r="G21" s="492" t="s">
        <v>272</v>
      </c>
      <c r="H21" s="491"/>
      <c r="J21" s="460"/>
    </row>
    <row r="22" spans="1:10">
      <c r="A22" s="493" t="s">
        <v>245</v>
      </c>
      <c r="B22" s="494"/>
      <c r="D22" s="493" t="s">
        <v>258</v>
      </c>
      <c r="E22" s="494"/>
      <c r="G22" s="493" t="s">
        <v>273</v>
      </c>
      <c r="H22" s="494"/>
      <c r="J22" s="460"/>
    </row>
    <row r="23" spans="1:10">
      <c r="A23" s="495" t="s">
        <v>246</v>
      </c>
      <c r="B23" s="496"/>
      <c r="D23" s="495" t="s">
        <v>259</v>
      </c>
      <c r="E23" s="496"/>
      <c r="G23" s="495" t="s">
        <v>274</v>
      </c>
      <c r="H23" s="496"/>
      <c r="J23" s="460"/>
    </row>
    <row r="24" spans="1:10" ht="15.75" thickBot="1">
      <c r="A24" s="197">
        <v>47059</v>
      </c>
      <c r="B24" s="198" t="s">
        <v>247</v>
      </c>
      <c r="D24" s="197">
        <v>42551</v>
      </c>
      <c r="E24" s="198" t="s">
        <v>243</v>
      </c>
      <c r="G24" s="197">
        <v>58675</v>
      </c>
      <c r="H24" s="198" t="s">
        <v>275</v>
      </c>
      <c r="J24" s="460"/>
    </row>
    <row r="25" spans="1:10" ht="15.75" thickBot="1">
      <c r="J25" s="460"/>
    </row>
    <row r="26" spans="1:10" ht="15.75" thickBot="1">
      <c r="A26" s="492" t="s">
        <v>248</v>
      </c>
      <c r="B26" s="491"/>
      <c r="D26" s="492" t="s">
        <v>276</v>
      </c>
      <c r="E26" s="491"/>
      <c r="G26" s="492" t="s">
        <v>304</v>
      </c>
      <c r="H26" s="491"/>
      <c r="J26" s="460"/>
    </row>
    <row r="27" spans="1:10">
      <c r="A27" s="493" t="s">
        <v>249</v>
      </c>
      <c r="B27" s="494"/>
      <c r="D27" s="493" t="s">
        <v>249</v>
      </c>
      <c r="E27" s="494"/>
      <c r="G27" s="493" t="s">
        <v>228</v>
      </c>
      <c r="H27" s="494"/>
      <c r="J27" s="460"/>
    </row>
    <row r="28" spans="1:10">
      <c r="A28" s="495" t="s">
        <v>250</v>
      </c>
      <c r="B28" s="496"/>
      <c r="D28" s="495" t="s">
        <v>250</v>
      </c>
      <c r="E28" s="496"/>
      <c r="G28" s="495" t="s">
        <v>305</v>
      </c>
      <c r="H28" s="496"/>
      <c r="J28" s="460"/>
    </row>
    <row r="29" spans="1:10" ht="15.75" thickBot="1">
      <c r="A29" s="197">
        <v>58708</v>
      </c>
      <c r="B29" s="198" t="s">
        <v>233</v>
      </c>
      <c r="D29" s="197">
        <v>58708</v>
      </c>
      <c r="E29" s="198" t="s">
        <v>233</v>
      </c>
      <c r="G29" s="197">
        <v>45139</v>
      </c>
      <c r="H29" s="198" t="s">
        <v>229</v>
      </c>
      <c r="J29" s="460"/>
    </row>
    <row r="30" spans="1:10">
      <c r="J30" s="460"/>
    </row>
    <row r="31" spans="1:10">
      <c r="J31" s="460"/>
    </row>
    <row r="32" spans="1:10">
      <c r="J32" s="460"/>
    </row>
    <row r="33" spans="10:10">
      <c r="J33" s="460"/>
    </row>
    <row r="34" spans="10:10">
      <c r="J34" s="460"/>
    </row>
    <row r="35" spans="10:10">
      <c r="J35" s="460"/>
    </row>
    <row r="36" spans="10:10">
      <c r="J36" s="460"/>
    </row>
    <row r="37" spans="10:10">
      <c r="J37" s="460"/>
    </row>
    <row r="38" spans="10:10">
      <c r="J38" s="460"/>
    </row>
    <row r="39" spans="10:10">
      <c r="J39" s="460"/>
    </row>
    <row r="40" spans="10:10">
      <c r="J40" s="460"/>
    </row>
    <row r="41" spans="10:10">
      <c r="J41" s="460"/>
    </row>
    <row r="42" spans="10:10">
      <c r="J42" s="460"/>
    </row>
    <row r="43" spans="10:10">
      <c r="J43" s="460"/>
    </row>
    <row r="44" spans="10:10">
      <c r="J44" s="460"/>
    </row>
    <row r="45" spans="10:10">
      <c r="J45" s="460"/>
    </row>
    <row r="46" spans="10:10">
      <c r="J46" s="460"/>
    </row>
    <row r="47" spans="10:10">
      <c r="J47" s="460"/>
    </row>
    <row r="48" spans="10:10">
      <c r="J48" s="460"/>
    </row>
    <row r="49" spans="10:10">
      <c r="J49" s="460"/>
    </row>
    <row r="50" spans="10:10">
      <c r="J50" s="460"/>
    </row>
    <row r="51" spans="10:10">
      <c r="J51" s="460"/>
    </row>
    <row r="52" spans="10:10">
      <c r="J52" s="460"/>
    </row>
    <row r="53" spans="10:10">
      <c r="J53" s="460"/>
    </row>
    <row r="54" spans="10:10">
      <c r="J54" s="460"/>
    </row>
    <row r="55" spans="10:10">
      <c r="J55" s="460"/>
    </row>
  </sheetData>
  <sheetProtection password="E760" sheet="1" objects="1" scenarios="1"/>
  <mergeCells count="57">
    <mergeCell ref="A13:B13"/>
    <mergeCell ref="D13:E13"/>
    <mergeCell ref="G13:H13"/>
    <mergeCell ref="G7:H7"/>
    <mergeCell ref="G8:H8"/>
    <mergeCell ref="A12:B12"/>
    <mergeCell ref="D12:E12"/>
    <mergeCell ref="G12:H12"/>
    <mergeCell ref="A7:B7"/>
    <mergeCell ref="A8:B8"/>
    <mergeCell ref="D7:E7"/>
    <mergeCell ref="D8:E8"/>
    <mergeCell ref="A17:B17"/>
    <mergeCell ref="D17:E17"/>
    <mergeCell ref="G17:H17"/>
    <mergeCell ref="A16:B16"/>
    <mergeCell ref="D16:E16"/>
    <mergeCell ref="G16:H16"/>
    <mergeCell ref="G22:H22"/>
    <mergeCell ref="A21:B21"/>
    <mergeCell ref="D21:E21"/>
    <mergeCell ref="G21:H21"/>
    <mergeCell ref="A18:B18"/>
    <mergeCell ref="D18:E18"/>
    <mergeCell ref="G18:H18"/>
    <mergeCell ref="D3:E3"/>
    <mergeCell ref="G3:H3"/>
    <mergeCell ref="A28:B28"/>
    <mergeCell ref="D28:E28"/>
    <mergeCell ref="G28:H28"/>
    <mergeCell ref="A27:B27"/>
    <mergeCell ref="D27:E27"/>
    <mergeCell ref="G27:H27"/>
    <mergeCell ref="A26:B26"/>
    <mergeCell ref="D26:E26"/>
    <mergeCell ref="G26:H26"/>
    <mergeCell ref="A23:B23"/>
    <mergeCell ref="D23:E23"/>
    <mergeCell ref="G23:H23"/>
    <mergeCell ref="A22:B22"/>
    <mergeCell ref="D22:E22"/>
    <mergeCell ref="J1:J7"/>
    <mergeCell ref="J8:J12"/>
    <mergeCell ref="J13:J55"/>
    <mergeCell ref="A6:B6"/>
    <mergeCell ref="D6:E6"/>
    <mergeCell ref="G6:H6"/>
    <mergeCell ref="A11:B11"/>
    <mergeCell ref="D11:E11"/>
    <mergeCell ref="G11:H11"/>
    <mergeCell ref="A1:B1"/>
    <mergeCell ref="D1:E1"/>
    <mergeCell ref="G1:H1"/>
    <mergeCell ref="A2:B2"/>
    <mergeCell ref="D2:E2"/>
    <mergeCell ref="G2:H2"/>
    <mergeCell ref="A3:B3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d e 2 5 0 8 5 8 - e 4 1 f - 4 c 1 0 - 8 2 2 1 - 3 7 e 0 b e b 7 5 b a b "   x m l n s = " h t t p : / / s c h e m a s . m i c r o s o f t . c o m / D a t a M a s h u p " > A A A A A B c D A A B Q S w M E F A A C A A g A Y W / Z V r Y W / 3 W n A A A A + Q A A A B I A H A B D b 2 5 m a W c v U G F j a 2 F n Z S 5 4 b W w g o h g A K K A U A A A A A A A A A A A A A A A A A A A A A A A A A A A A h c 8 x D o I w G A X g q 5 D u t K U a I + S n D O o m i Y m J c W 1 K h U Y o h h b L 3 R w 8 k l e Q R F E 3 x / f y D e 8 9 b n f I h q Y O r q q z u j U p i j B F g T K y L b Q p U 9 S 7 U 7 h E G Y e d k G d R q m D E x i a D L V J U O X d J C P H e Y z / D b V c S R m l E j v l 2 L y v V C P T B + j 8 O t b F O G K k Q h 8 N r D G c 4 n u M F Y z G m o w U y 9 Z B r 8 z V s n I w p k J 8 S V n 3 t + k 7 x Q o X r D Z A p A n n f 4 E 9 Q S w M E F A A C A A g A Y W / Z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F v 2 V Y o i k e 4 D g A A A B E A A A A T A B w A R m 9 y b X V s Y X M v U 2 V j d G l v b j E u b S C i G A A o o B Q A A A A A A A A A A A A A A A A A A A A A A A A A A A A r T k 0 u y c z P U w i G 0 I b W A F B L A Q I t A B Q A A g A I A G F v 2 V a 2 F v 9 1 p w A A A P k A A A A S A A A A A A A A A A A A A A A A A A A A A A B D b 2 5 m a W c v U G F j a 2 F n Z S 5 4 b W x Q S w E C L Q A U A A I A C A B h b 9 l W D 8 r p q 6 Q A A A D p A A A A E w A A A A A A A A A A A A A A A A D z A A A A W 0 N v b n R l b n R f V H l w Z X N d L n h t b F B L A Q I t A B Q A A g A I A G F v 2 V Y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U B A A A A A A A A o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x F b n R y e S B U e X B l P S J R d W V y e U d y b 3 V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0 E r e A L Y U / U m c p x O O e c S T m A A A A A A C A A A A A A A Q Z g A A A A E A A C A A A A D Q L k n G 2 h o D w k T H C o c g U j m C M Z P 9 D N i c S / l S 8 A s 9 M m k r J Q A A A A A O g A A A A A I A A C A A A A D B H h A 6 n h F g 3 h x f J G b t l 1 x / 4 N F 1 K z o q 4 u H V C S / c A v n I / l A A A A D u J F M t j c 2 4 5 T r x m S T J t l D Q e N y Q V j X v d N J 5 N s t m U B r 6 9 Y F n V O N l c c F L I 3 q 3 z E N S 4 o K T 3 0 E O i j + + 0 L 7 / Z l g L C L 4 Q 0 3 T j 7 8 o w F b V Q p v a S n j h c I E A A A A D 9 X H D G G O a d s d s O u 8 w z u p R s j c 5 1 C v l u A c 0 Z k 4 U l x c 3 W l h J 4 o R s F h v V O c R m 4 v Z 1 b x w M K E z K A k L I U w H 1 B 2 d x 0 Q t W 9 < / D a t a M a s h u p > 
</file>

<file path=customXml/itemProps1.xml><?xml version="1.0" encoding="utf-8"?>
<ds:datastoreItem xmlns:ds="http://schemas.openxmlformats.org/officeDocument/2006/customXml" ds:itemID="{35D411EE-8350-44F5-A8D8-1A7551768F1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7</vt:i4>
      </vt:variant>
    </vt:vector>
  </HeadingPairs>
  <TitlesOfParts>
    <vt:vector size="18" baseType="lpstr">
      <vt:lpstr>Daten</vt:lpstr>
      <vt:lpstr>Setup</vt:lpstr>
      <vt:lpstr>Gesamt</vt:lpstr>
      <vt:lpstr>Club1</vt:lpstr>
      <vt:lpstr>Club2</vt:lpstr>
      <vt:lpstr>Spielbericht</vt:lpstr>
      <vt:lpstr>Zusatzblatt</vt:lpstr>
      <vt:lpstr>Strafzeitencodes</vt:lpstr>
      <vt:lpstr>Adressliste Staffelleiter</vt:lpstr>
      <vt:lpstr>Penaltyschießen</vt:lpstr>
      <vt:lpstr>BesondereVorkommnisse</vt:lpstr>
      <vt:lpstr>BesondereVorkommnisse!Druckbereich</vt:lpstr>
      <vt:lpstr>Club1!Druckbereich</vt:lpstr>
      <vt:lpstr>Club2!Druckbereich</vt:lpstr>
      <vt:lpstr>Penaltyschießen!Druckbereich</vt:lpstr>
      <vt:lpstr>Setup!Druckbereich</vt:lpstr>
      <vt:lpstr>Spielbericht!Druckbereich</vt:lpstr>
      <vt:lpstr>Zusatzblatt!Druckbereich</vt:lpstr>
    </vt:vector>
  </TitlesOfParts>
  <Manager>Marcel Schneegans</Manager>
  <Company>Düsseldorf RAMS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e-Spielbericht (mit Formblätter)</dc:title>
  <dc:creator>Marcel Schneegans</dc:creator>
  <cp:lastModifiedBy>Marcel Schneegans</cp:lastModifiedBy>
  <cp:lastPrinted>2025-04-01T21:01:19Z</cp:lastPrinted>
  <dcterms:created xsi:type="dcterms:W3CDTF">2021-11-29T17:19:04Z</dcterms:created>
  <dcterms:modified xsi:type="dcterms:W3CDTF">2025-04-01T21:01:55Z</dcterms:modified>
  <dc:language>deutsch</dc:language>
  <cp:version>1.0.0</cp:version>
</cp:coreProperties>
</file>